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s/OneDrive/Current Documents/"/>
    </mc:Choice>
  </mc:AlternateContent>
  <xr:revisionPtr revIDLastSave="280" documentId="8_{09E40E52-F2F3-B848-86EB-54620DDA4531}" xr6:coauthVersionLast="45" xr6:coauthVersionMax="45" xr10:uidLastSave="{B412488E-805E-9041-A026-265528613EBA}"/>
  <bookViews>
    <workbookView xWindow="21100" yWindow="2980" windowWidth="39860" windowHeight="20200" xr2:uid="{6BB54DD8-34A9-204F-9C2F-444EDB2694A3}"/>
  </bookViews>
  <sheets>
    <sheet name="Step-by-Step" sheetId="3" r:id="rId1"/>
    <sheet name="FY21 vs FY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0" i="3" l="1"/>
  <c r="G11" i="3"/>
  <c r="G7" i="4" l="1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6" i="4"/>
  <c r="H6" i="4" s="1"/>
  <c r="D13" i="4"/>
  <c r="D14" i="4"/>
  <c r="D21" i="4"/>
  <c r="D22" i="4"/>
  <c r="D29" i="4"/>
  <c r="D30" i="4"/>
  <c r="D37" i="4"/>
  <c r="D38" i="4"/>
  <c r="D45" i="4"/>
  <c r="D46" i="4"/>
  <c r="D53" i="4"/>
  <c r="D54" i="4"/>
  <c r="D6" i="4"/>
  <c r="E57" i="4"/>
  <c r="F8" i="4" s="1"/>
  <c r="C57" i="4"/>
  <c r="D7" i="4" s="1"/>
  <c r="I57" i="3"/>
  <c r="D7" i="3"/>
  <c r="H7" i="3" s="1"/>
  <c r="D8" i="3"/>
  <c r="D9" i="3"/>
  <c r="D10" i="3"/>
  <c r="F10" i="3" s="1"/>
  <c r="D11" i="3"/>
  <c r="D12" i="3"/>
  <c r="F12" i="3" s="1"/>
  <c r="D13" i="3"/>
  <c r="H13" i="3" s="1"/>
  <c r="D14" i="3"/>
  <c r="F14" i="3" s="1"/>
  <c r="D15" i="3"/>
  <c r="H15" i="3" s="1"/>
  <c r="D16" i="3"/>
  <c r="D17" i="3"/>
  <c r="H17" i="3" s="1"/>
  <c r="D18" i="3"/>
  <c r="F18" i="3" s="1"/>
  <c r="D19" i="3"/>
  <c r="F19" i="3" s="1"/>
  <c r="D20" i="3"/>
  <c r="F20" i="3" s="1"/>
  <c r="D21" i="3"/>
  <c r="H21" i="3" s="1"/>
  <c r="D22" i="3"/>
  <c r="H22" i="3" s="1"/>
  <c r="D23" i="3"/>
  <c r="H23" i="3" s="1"/>
  <c r="D24" i="3"/>
  <c r="H24" i="3" s="1"/>
  <c r="D25" i="3"/>
  <c r="H25" i="3" s="1"/>
  <c r="D26" i="3"/>
  <c r="F26" i="3" s="1"/>
  <c r="D27" i="3"/>
  <c r="F27" i="3" s="1"/>
  <c r="D28" i="3"/>
  <c r="F28" i="3" s="1"/>
  <c r="D29" i="3"/>
  <c r="H29" i="3" s="1"/>
  <c r="D30" i="3"/>
  <c r="F30" i="3" s="1"/>
  <c r="D31" i="3"/>
  <c r="F31" i="3" s="1"/>
  <c r="D32" i="3"/>
  <c r="H32" i="3" s="1"/>
  <c r="D33" i="3"/>
  <c r="F33" i="3" s="1"/>
  <c r="D34" i="3"/>
  <c r="H34" i="3" s="1"/>
  <c r="D35" i="3"/>
  <c r="H35" i="3" s="1"/>
  <c r="D36" i="3"/>
  <c r="F36" i="3" s="1"/>
  <c r="D37" i="3"/>
  <c r="H37" i="3" s="1"/>
  <c r="D38" i="3"/>
  <c r="F38" i="3" s="1"/>
  <c r="D39" i="3"/>
  <c r="F39" i="3" s="1"/>
  <c r="D40" i="3"/>
  <c r="D41" i="3"/>
  <c r="D42" i="3"/>
  <c r="H42" i="3" s="1"/>
  <c r="D43" i="3"/>
  <c r="H43" i="3" s="1"/>
  <c r="D44" i="3"/>
  <c r="F44" i="3" s="1"/>
  <c r="D45" i="3"/>
  <c r="F45" i="3" s="1"/>
  <c r="D46" i="3"/>
  <c r="H46" i="3" s="1"/>
  <c r="D47" i="3"/>
  <c r="F47" i="3" s="1"/>
  <c r="D48" i="3"/>
  <c r="D49" i="3"/>
  <c r="G49" i="3" s="1"/>
  <c r="D50" i="3"/>
  <c r="H50" i="3" s="1"/>
  <c r="D51" i="3"/>
  <c r="H51" i="3" s="1"/>
  <c r="D52" i="3"/>
  <c r="H52" i="3" s="1"/>
  <c r="D53" i="3"/>
  <c r="H53" i="3" s="1"/>
  <c r="D54" i="3"/>
  <c r="H54" i="3" s="1"/>
  <c r="D55" i="3"/>
  <c r="H55" i="3" s="1"/>
  <c r="D56" i="3"/>
  <c r="F56" i="3" s="1"/>
  <c r="H9" i="3"/>
  <c r="H41" i="3"/>
  <c r="H45" i="3"/>
  <c r="D6" i="3"/>
  <c r="H12" i="3"/>
  <c r="H20" i="3"/>
  <c r="H40" i="3"/>
  <c r="H48" i="3"/>
  <c r="H56" i="3"/>
  <c r="F9" i="3"/>
  <c r="F21" i="3"/>
  <c r="F25" i="3"/>
  <c r="F37" i="3"/>
  <c r="F40" i="3"/>
  <c r="F41" i="3"/>
  <c r="F48" i="3"/>
  <c r="F53" i="3"/>
  <c r="E57" i="3"/>
  <c r="C57" i="3"/>
  <c r="D57" i="3" s="1"/>
  <c r="D60" i="3" s="1"/>
  <c r="G60" i="3" s="1"/>
  <c r="G61" i="3" s="1"/>
  <c r="F23" i="3" l="1"/>
  <c r="H19" i="3"/>
  <c r="H47" i="3"/>
  <c r="J47" i="3" s="1"/>
  <c r="F11" i="3"/>
  <c r="J11" i="3"/>
  <c r="H39" i="3"/>
  <c r="J39" i="3" s="1"/>
  <c r="J55" i="3"/>
  <c r="F55" i="3"/>
  <c r="F35" i="3"/>
  <c r="H31" i="3"/>
  <c r="J31" i="3" s="1"/>
  <c r="J19" i="3"/>
  <c r="J41" i="3"/>
  <c r="J48" i="3"/>
  <c r="J40" i="3"/>
  <c r="J9" i="3"/>
  <c r="J52" i="3"/>
  <c r="F50" i="4"/>
  <c r="F39" i="4"/>
  <c r="F27" i="4"/>
  <c r="F32" i="3"/>
  <c r="F16" i="3"/>
  <c r="F8" i="3"/>
  <c r="H28" i="3"/>
  <c r="J28" i="3" s="1"/>
  <c r="J51" i="3"/>
  <c r="J43" i="3"/>
  <c r="J35" i="3"/>
  <c r="J23" i="3"/>
  <c r="J15" i="3"/>
  <c r="J7" i="3"/>
  <c r="F54" i="4"/>
  <c r="F49" i="4"/>
  <c r="F43" i="4"/>
  <c r="F38" i="4"/>
  <c r="F33" i="4"/>
  <c r="F26" i="4"/>
  <c r="F18" i="4"/>
  <c r="F10" i="4"/>
  <c r="F6" i="3"/>
  <c r="F52" i="3"/>
  <c r="F43" i="3"/>
  <c r="F15" i="3"/>
  <c r="F7" i="3"/>
  <c r="H44" i="3"/>
  <c r="J44" i="3" s="1"/>
  <c r="H36" i="3"/>
  <c r="H27" i="3"/>
  <c r="J27" i="3" s="1"/>
  <c r="H16" i="3"/>
  <c r="J16" i="3" s="1"/>
  <c r="H8" i="3"/>
  <c r="J8" i="3" s="1"/>
  <c r="J54" i="3"/>
  <c r="J50" i="3"/>
  <c r="J46" i="3"/>
  <c r="J42" i="3"/>
  <c r="J34" i="3"/>
  <c r="J22" i="3"/>
  <c r="F6" i="4"/>
  <c r="F53" i="4"/>
  <c r="F47" i="4"/>
  <c r="F42" i="4"/>
  <c r="F37" i="4"/>
  <c r="F31" i="4"/>
  <c r="F23" i="4"/>
  <c r="F15" i="4"/>
  <c r="F7" i="4"/>
  <c r="D50" i="4"/>
  <c r="D42" i="4"/>
  <c r="D34" i="4"/>
  <c r="D26" i="4"/>
  <c r="D18" i="4"/>
  <c r="D10" i="4"/>
  <c r="J56" i="3"/>
  <c r="J36" i="3"/>
  <c r="J32" i="3"/>
  <c r="J24" i="3"/>
  <c r="J20" i="3"/>
  <c r="J12" i="3"/>
  <c r="F55" i="4"/>
  <c r="F45" i="4"/>
  <c r="F34" i="4"/>
  <c r="F19" i="4"/>
  <c r="F11" i="4"/>
  <c r="G57" i="4"/>
  <c r="H57" i="4" s="1"/>
  <c r="F51" i="3"/>
  <c r="H6" i="3"/>
  <c r="J6" i="3" s="1"/>
  <c r="J53" i="3"/>
  <c r="J49" i="3"/>
  <c r="J45" i="3"/>
  <c r="J37" i="3"/>
  <c r="J29" i="3"/>
  <c r="J25" i="3"/>
  <c r="J21" i="3"/>
  <c r="J17" i="3"/>
  <c r="J13" i="3"/>
  <c r="F57" i="4"/>
  <c r="F51" i="4"/>
  <c r="F46" i="4"/>
  <c r="F41" i="4"/>
  <c r="F35" i="4"/>
  <c r="F30" i="4"/>
  <c r="F22" i="4"/>
  <c r="F14" i="4"/>
  <c r="D57" i="4"/>
  <c r="D49" i="4"/>
  <c r="D41" i="4"/>
  <c r="D33" i="4"/>
  <c r="D25" i="4"/>
  <c r="D17" i="4"/>
  <c r="D9" i="4"/>
  <c r="F29" i="4"/>
  <c r="F25" i="4"/>
  <c r="F21" i="4"/>
  <c r="F17" i="4"/>
  <c r="F13" i="4"/>
  <c r="F9" i="4"/>
  <c r="D56" i="4"/>
  <c r="D52" i="4"/>
  <c r="D48" i="4"/>
  <c r="D44" i="4"/>
  <c r="D40" i="4"/>
  <c r="D36" i="4"/>
  <c r="D32" i="4"/>
  <c r="D28" i="4"/>
  <c r="D24" i="4"/>
  <c r="D20" i="4"/>
  <c r="D16" i="4"/>
  <c r="D12" i="4"/>
  <c r="D8" i="4"/>
  <c r="F56" i="4"/>
  <c r="F52" i="4"/>
  <c r="F48" i="4"/>
  <c r="F44" i="4"/>
  <c r="F40" i="4"/>
  <c r="F36" i="4"/>
  <c r="F32" i="4"/>
  <c r="F28" i="4"/>
  <c r="F24" i="4"/>
  <c r="F20" i="4"/>
  <c r="F16" i="4"/>
  <c r="F12" i="4"/>
  <c r="D55" i="4"/>
  <c r="D51" i="4"/>
  <c r="D47" i="4"/>
  <c r="D43" i="4"/>
  <c r="D39" i="4"/>
  <c r="D35" i="4"/>
  <c r="D31" i="4"/>
  <c r="D27" i="4"/>
  <c r="D23" i="4"/>
  <c r="D19" i="4"/>
  <c r="D15" i="4"/>
  <c r="D11" i="4"/>
  <c r="F29" i="3"/>
  <c r="F24" i="3"/>
  <c r="F13" i="3"/>
  <c r="H33" i="3"/>
  <c r="J33" i="3" s="1"/>
  <c r="F49" i="3"/>
  <c r="F17" i="3"/>
  <c r="H26" i="3"/>
  <c r="J26" i="3" s="1"/>
  <c r="H18" i="3"/>
  <c r="J18" i="3" s="1"/>
  <c r="H10" i="3"/>
  <c r="J10" i="3" s="1"/>
  <c r="H14" i="3"/>
  <c r="J14" i="3" s="1"/>
  <c r="H30" i="3"/>
  <c r="J30" i="3" s="1"/>
  <c r="H38" i="3"/>
  <c r="J38" i="3" s="1"/>
  <c r="F54" i="3"/>
  <c r="F50" i="3"/>
  <c r="F46" i="3"/>
  <c r="F42" i="3"/>
  <c r="F34" i="3"/>
  <c r="F22" i="3"/>
  <c r="F57" i="3"/>
  <c r="J57" i="3" l="1"/>
  <c r="K30" i="3" s="1"/>
  <c r="H57" i="3"/>
  <c r="K33" i="3" l="1"/>
  <c r="K42" i="3"/>
  <c r="K50" i="3"/>
  <c r="K26" i="3"/>
  <c r="K54" i="3"/>
  <c r="K34" i="3"/>
  <c r="K38" i="3"/>
  <c r="K18" i="3"/>
  <c r="K24" i="3"/>
  <c r="K57" i="3"/>
  <c r="K31" i="3"/>
  <c r="K55" i="3"/>
  <c r="K25" i="3"/>
  <c r="K44" i="3"/>
  <c r="K8" i="3"/>
  <c r="K12" i="3"/>
  <c r="K51" i="3"/>
  <c r="K15" i="3"/>
  <c r="K29" i="3"/>
  <c r="K19" i="3"/>
  <c r="K45" i="3"/>
  <c r="K27" i="3"/>
  <c r="K48" i="3"/>
  <c r="K52" i="3"/>
  <c r="K16" i="3"/>
  <c r="K6" i="3"/>
  <c r="K39" i="3"/>
  <c r="K47" i="3"/>
  <c r="K28" i="3"/>
  <c r="K13" i="3"/>
  <c r="K36" i="3"/>
  <c r="K49" i="3"/>
  <c r="K56" i="3"/>
  <c r="K43" i="3"/>
  <c r="K7" i="3"/>
  <c r="K21" i="3"/>
  <c r="K11" i="3"/>
  <c r="K37" i="3"/>
  <c r="K32" i="3"/>
  <c r="K40" i="3"/>
  <c r="K35" i="3"/>
  <c r="K9" i="3"/>
  <c r="K41" i="3"/>
  <c r="K20" i="3"/>
  <c r="K23" i="3"/>
  <c r="K53" i="3"/>
  <c r="K17" i="3"/>
  <c r="K14" i="3"/>
  <c r="K46" i="3"/>
  <c r="K22" i="3"/>
  <c r="K10" i="3"/>
</calcChain>
</file>

<file path=xl/sharedStrings.xml><?xml version="1.0" encoding="utf-8"?>
<sst xmlns="http://schemas.openxmlformats.org/spreadsheetml/2006/main" count="149" uniqueCount="92">
  <si>
    <t>FY 2021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</si>
  <si>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</si>
  <si>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</si>
  <si>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</si>
  <si>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</si>
  <si>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</si>
  <si>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</si>
  <si>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</si>
  <si>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</si>
  <si>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</si>
  <si>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</si>
  <si>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</si>
  <si>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</si>
  <si>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</si>
  <si>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</si>
  <si>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</si>
  <si>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</si>
  <si>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</si>
  <si>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</si>
  <si>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</si>
  <si>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</si>
  <si>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</si>
  <si>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</si>
  <si>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</si>
  <si>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</si>
  <si>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</si>
  <si>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</si>
  <si>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</si>
  <si>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</si>
  <si>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</si>
  <si>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</si>
  <si>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</si>
  <si>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</si>
  <si>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</si>
  <si>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</si>
  <si>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</si>
  <si>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</si>
  <si>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</si>
  <si>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</si>
  <si>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</si>
  <si>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</si>
  <si>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</si>
  <si>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</si>
  <si>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</si>
  <si>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</si>
  <si>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</si>
  <si>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</si>
  <si>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</si>
  <si>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</si>
  <si>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</si>
  <si>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</si>
  <si>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</si>
  <si>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Total</t>
  </si>
  <si>
    <t>Share</t>
  </si>
  <si>
    <t>FY 2015</t>
  </si>
  <si>
    <t>Initial</t>
  </si>
  <si>
    <t>Apportionment</t>
  </si>
  <si>
    <t>95% of</t>
  </si>
  <si>
    <t>FY 2019 HTF-</t>
  </si>
  <si>
    <t>HA Payments</t>
  </si>
  <si>
    <t>Initial Apport. Is</t>
  </si>
  <si>
    <t>More/Less Than</t>
  </si>
  <si>
    <t>95% Guarantee</t>
  </si>
  <si>
    <t>Share of</t>
  </si>
  <si>
    <t>Apportionments</t>
  </si>
  <si>
    <t>Percentage of</t>
  </si>
  <si>
    <t>Initial Apport.</t>
  </si>
  <si>
    <t>Dollars From</t>
  </si>
  <si>
    <t>Iniital Apport.</t>
  </si>
  <si>
    <t>FY 2021 95% Adjustment</t>
  </si>
  <si>
    <t>Final</t>
  </si>
  <si>
    <t>FY 2021 Final</t>
  </si>
  <si>
    <t>Step 1: 23 U.S.C. §104(c)(1)(A)</t>
  </si>
  <si>
    <t>Step 2: 95% Adjustment per 23 U.S.C. §104(c)(1)(B)</t>
  </si>
  <si>
    <t xml:space="preserve">Step 3: Deduct for </t>
  </si>
  <si>
    <t>MAP-21 §1519(a)</t>
  </si>
  <si>
    <t xml:space="preserve">SAFETEA-LU </t>
  </si>
  <si>
    <t>Allocated per</t>
  </si>
  <si>
    <t>Total</t>
  </si>
  <si>
    <t>per FHWA Notice N4510.844</t>
  </si>
  <si>
    <t>FY 2020 Actual Apportionments</t>
  </si>
  <si>
    <t>Estimated FY 2021 Apport.</t>
  </si>
  <si>
    <t>Dollars</t>
  </si>
  <si>
    <t>∆ (Dollars)</t>
  </si>
  <si>
    <t>∆ (Pct.)</t>
  </si>
  <si>
    <t>ETW Estimated Federal-Aid Highways Apportionments Under H.R. 8319,  FY 2021 One-Year Extension (Before set-asides, penalties, sequestration)</t>
  </si>
  <si>
    <t>Estimated Result</t>
  </si>
  <si>
    <t>ETW Estimate - FY 2021 Highway Apportionments Under H.R. 8319 vs Actual FY 2020 Apportionments</t>
  </si>
  <si>
    <t>Minus CO and TX</t>
  </si>
  <si>
    <t>Under H.R. 8337</t>
  </si>
  <si>
    <t>FY 2021 Estimated</t>
  </si>
  <si>
    <t>vs. FY 2020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</si>
</sst>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7" formatCode="0.0000%"/>
    <numFmt numFmtId="168" formatCode="&quot;$&quot;#,##0"/>
    <numFmt numFmtId="169" formatCode="\+0.0000%"/>
    <numFmt numFmtId="170" formatCode="\+&quot;$&quot;#,##0"/>
    <numFmt numFmtId="172" formatCode="0.00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1" applyNumberFormat="1" applyFont="1"/>
    <xf numFmtId="168" fontId="0" fillId="0" borderId="0" xfId="0" applyNumberFormat="1"/>
    <xf numFmtId="0" fontId="2" fillId="0" borderId="0" xfId="0" applyFont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7" fontId="0" fillId="0" borderId="0" xfId="1" applyNumberFormat="1" applyFont="1" applyBorder="1"/>
    <xf numFmtId="168" fontId="0" fillId="0" borderId="1" xfId="0" applyNumberFormat="1" applyBorder="1"/>
    <xf numFmtId="167" fontId="2" fillId="0" borderId="0" xfId="1" applyNumberFormat="1" applyFont="1" applyBorder="1"/>
    <xf numFmtId="168" fontId="2" fillId="0" borderId="1" xfId="0" applyNumberFormat="1" applyFont="1" applyBorder="1"/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right"/>
    </xf>
    <xf numFmtId="168" fontId="0" fillId="0" borderId="2" xfId="0" applyNumberFormat="1" applyBorder="1"/>
    <xf numFmtId="168" fontId="0" fillId="0" borderId="0" xfId="0" applyNumberFormat="1" applyBorder="1"/>
    <xf numFmtId="168" fontId="0" fillId="0" borderId="1" xfId="1" applyNumberFormat="1" applyFont="1" applyBorder="1"/>
    <xf numFmtId="168" fontId="2" fillId="0" borderId="2" xfId="0" applyNumberFormat="1" applyFont="1" applyBorder="1"/>
    <xf numFmtId="168" fontId="2" fillId="0" borderId="0" xfId="0" applyNumberFormat="1" applyFont="1" applyBorder="1"/>
    <xf numFmtId="169" fontId="2" fillId="0" borderId="0" xfId="1" applyNumberFormat="1" applyFont="1" applyBorder="1"/>
    <xf numFmtId="170" fontId="2" fillId="0" borderId="1" xfId="1" applyNumberFormat="1" applyFont="1" applyBorder="1"/>
    <xf numFmtId="167" fontId="0" fillId="0" borderId="1" xfId="1" applyNumberFormat="1" applyFont="1" applyBorder="1"/>
    <xf numFmtId="167" fontId="2" fillId="0" borderId="1" xfId="1" applyNumberFormat="1" applyFont="1" applyBorder="1"/>
    <xf numFmtId="0" fontId="0" fillId="2" borderId="0" xfId="0" applyFill="1"/>
    <xf numFmtId="167" fontId="0" fillId="2" borderId="0" xfId="1" applyNumberFormat="1" applyFont="1" applyFill="1" applyBorder="1"/>
    <xf numFmtId="168" fontId="0" fillId="2" borderId="1" xfId="0" applyNumberFormat="1" applyFill="1" applyBorder="1"/>
    <xf numFmtId="168" fontId="0" fillId="2" borderId="2" xfId="0" applyNumberFormat="1" applyFill="1" applyBorder="1"/>
    <xf numFmtId="168" fontId="0" fillId="2" borderId="0" xfId="0" applyNumberFormat="1" applyFill="1" applyBorder="1"/>
    <xf numFmtId="168" fontId="0" fillId="2" borderId="1" xfId="1" applyNumberFormat="1" applyFont="1" applyFill="1" applyBorder="1"/>
    <xf numFmtId="167" fontId="0" fillId="2" borderId="1" xfId="1" applyNumberFormat="1" applyFont="1" applyFill="1" applyBorder="1"/>
    <xf numFmtId="168" fontId="0" fillId="2" borderId="0" xfId="0" applyNumberFormat="1" applyFill="1"/>
    <xf numFmtId="0" fontId="0" fillId="0" borderId="0" xfId="0" applyBorder="1"/>
    <xf numFmtId="0" fontId="2" fillId="0" borderId="3" xfId="0" applyFont="1" applyBorder="1"/>
    <xf numFmtId="167" fontId="2" fillId="0" borderId="4" xfId="0" applyNumberFormat="1" applyFont="1" applyBorder="1"/>
    <xf numFmtId="168" fontId="2" fillId="0" borderId="5" xfId="0" applyNumberFormat="1" applyFont="1" applyBorder="1"/>
    <xf numFmtId="168" fontId="2" fillId="0" borderId="6" xfId="0" applyNumberFormat="1" applyFont="1" applyBorder="1"/>
    <xf numFmtId="168" fontId="2" fillId="0" borderId="4" xfId="0" applyNumberFormat="1" applyFont="1" applyBorder="1"/>
    <xf numFmtId="167" fontId="2" fillId="0" borderId="4" xfId="1" applyNumberFormat="1" applyFont="1" applyBorder="1"/>
    <xf numFmtId="167" fontId="2" fillId="0" borderId="5" xfId="1" applyNumberFormat="1" applyFont="1" applyBorder="1"/>
    <xf numFmtId="170" fontId="2" fillId="0" borderId="0" xfId="0" applyNumberFormat="1" applyFont="1"/>
    <xf numFmtId="0" fontId="2" fillId="0" borderId="0" xfId="0" applyFont="1" applyBorder="1" applyAlignment="1">
      <alignment horizontal="center" wrapText="1"/>
    </xf>
    <xf numFmtId="168" fontId="0" fillId="0" borderId="0" xfId="1" applyNumberFormat="1" applyFont="1" applyBorder="1"/>
    <xf numFmtId="168" fontId="0" fillId="2" borderId="0" xfId="1" applyNumberFormat="1" applyFont="1" applyFill="1" applyBorder="1"/>
    <xf numFmtId="168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8" fontId="3" fillId="0" borderId="0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8" fontId="3" fillId="0" borderId="0" xfId="0" applyNumberFormat="1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8" fontId="0" fillId="0" borderId="0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8" fontId="0" fillId="0" borderId="0" xfId="0" applyNumberFormat="1" applyBorder="1" applyAlignment="1">
      <alignment horizontal="center" wrapText="1"/>
    </xf>
    <xf numFmtId="168" fontId="0" fillId="0" borderId="2" xfId="0" applyNumberFormat="1" applyBorder="1" applyAlignment="1">
      <alignment horizontal="center" wrapText="1"/>
    </xf>
    <xf numFmtId="168" fontId="0" fillId="0" borderId="2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168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170" fontId="0" fillId="0" borderId="0" xfId="0" applyNumberFormat="1"/>
    <xf numFmtId="0" fontId="2" fillId="2" borderId="0" xfId="0" applyFont="1" applyFill="1"/>
    <xf numFmtId="167" fontId="2" fillId="2" borderId="0" xfId="1" applyNumberFormat="1" applyFont="1" applyFill="1" applyBorder="1"/>
    <xf numFmtId="168" fontId="2" fillId="2" borderId="1" xfId="0" applyNumberFormat="1" applyFont="1" applyFill="1" applyBorder="1"/>
    <xf numFmtId="168" fontId="2" fillId="2" borderId="2" xfId="0" applyNumberFormat="1" applyFont="1" applyFill="1" applyBorder="1"/>
    <xf numFmtId="168" fontId="2" fillId="2" borderId="0" xfId="0" applyNumberFormat="1" applyFont="1" applyFill="1" applyBorder="1"/>
    <xf numFmtId="168" fontId="2" fillId="2" borderId="1" xfId="1" applyNumberFormat="1" applyFont="1" applyFill="1" applyBorder="1"/>
    <xf numFmtId="168" fontId="2" fillId="2" borderId="0" xfId="1" applyNumberFormat="1" applyFont="1" applyFill="1" applyBorder="1"/>
    <xf numFmtId="167" fontId="2" fillId="2" borderId="1" xfId="1" applyNumberFormat="1" applyFont="1" applyFill="1" applyBorder="1"/>
    <xf numFmtId="172" fontId="0" fillId="0" borderId="0" xfId="1" applyNumberFormat="1" applyFont="1" applyAlignment="1">
      <alignment horizontal="center"/>
    </xf>
    <xf numFmtId="172" fontId="0" fillId="2" borderId="0" xfId="1" applyNumberFormat="1" applyFont="1" applyFill="1" applyAlignment="1">
      <alignment horizontal="center"/>
    </xf>
    <xf numFmtId="172" fontId="2" fillId="0" borderId="0" xfId="1" applyNumberFormat="1" applyFont="1" applyAlignment="1">
      <alignment horizontal="center"/>
    </xf>
    <xf numFmtId="172" fontId="2" fillId="0" borderId="7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B5A39-C1BD-8C4D-AD25-97BF35A027FB}">
  <sheetPr>
    <pageSetUpPr fitToPage="1"/>
  </sheetPr>
  <dimension ref="B1:K61"/>
  <sheetViews>
    <sheetView tabSelected="1" zoomScale="150" zoomScaleNormal="150" workbookViewId="0">
      <selection activeCell="M1" sqref="M1:N1048576"/>
    </sheetView>
  </sheetViews>
  <sheetFormatPr baseColWidth="10" defaultRowHeight="16" x14ac:dyDescent="0.2"/>
  <cols>
    <col min="1" max="1" width="0.33203125" customWidth="1"/>
    <col min="2" max="2" width="14.5" customWidth="1"/>
    <col min="3" max="3" width="14.33203125" customWidth="1"/>
    <col min="4" max="6" width="16.6640625" customWidth="1"/>
    <col min="7" max="7" width="13.33203125" customWidth="1"/>
    <col min="8" max="8" width="16.6640625" customWidth="1"/>
    <col min="9" max="9" width="16.1640625" customWidth="1"/>
    <col min="10" max="10" width="16.6640625" customWidth="1"/>
    <col min="11" max="11" width="14.33203125" customWidth="1"/>
    <col min="12" max="12" width="16.6640625" customWidth="1"/>
  </cols>
  <sheetData>
    <row r="1" spans="2:11" ht="19" x14ac:dyDescent="0.25">
      <c r="B1" s="59" t="s">
        <v>85</v>
      </c>
      <c r="C1" s="59"/>
      <c r="D1" s="59"/>
      <c r="E1" s="59"/>
      <c r="F1" s="59"/>
      <c r="G1" s="59"/>
      <c r="H1" s="59"/>
      <c r="I1" s="59"/>
      <c r="J1" s="59"/>
      <c r="K1" s="59"/>
    </row>
    <row r="2" spans="2:11" ht="17" x14ac:dyDescent="0.2">
      <c r="C2" s="56" t="s">
        <v>72</v>
      </c>
      <c r="D2" s="57"/>
      <c r="E2" s="58" t="s">
        <v>73</v>
      </c>
      <c r="F2" s="56"/>
      <c r="G2" s="56"/>
      <c r="H2" s="57"/>
      <c r="I2" s="42" t="s">
        <v>74</v>
      </c>
      <c r="J2" s="58" t="s">
        <v>86</v>
      </c>
      <c r="K2" s="57"/>
    </row>
    <row r="3" spans="2:11" s="1" customFormat="1" ht="17" x14ac:dyDescent="0.2">
      <c r="C3" s="6" t="s">
        <v>54</v>
      </c>
      <c r="D3" s="7" t="s">
        <v>0</v>
      </c>
      <c r="E3" s="14" t="s">
        <v>57</v>
      </c>
      <c r="F3" s="6" t="s">
        <v>60</v>
      </c>
      <c r="G3" s="54" t="s">
        <v>69</v>
      </c>
      <c r="H3" s="55"/>
      <c r="I3" s="42" t="s">
        <v>76</v>
      </c>
      <c r="J3" s="14" t="s">
        <v>0</v>
      </c>
      <c r="K3" s="7" t="s">
        <v>71</v>
      </c>
    </row>
    <row r="4" spans="2:11" s="1" customFormat="1" x14ac:dyDescent="0.2">
      <c r="C4" s="6" t="s">
        <v>63</v>
      </c>
      <c r="D4" s="7" t="s">
        <v>55</v>
      </c>
      <c r="E4" s="14" t="s">
        <v>58</v>
      </c>
      <c r="F4" s="6" t="s">
        <v>61</v>
      </c>
      <c r="G4" s="6" t="s">
        <v>65</v>
      </c>
      <c r="H4" s="7" t="s">
        <v>67</v>
      </c>
      <c r="I4" s="46" t="s">
        <v>77</v>
      </c>
      <c r="J4" s="14" t="s">
        <v>70</v>
      </c>
      <c r="K4" s="7" t="s">
        <v>63</v>
      </c>
    </row>
    <row r="5" spans="2:11" s="2" customFormat="1" ht="17" x14ac:dyDescent="0.2">
      <c r="C5" s="8" t="s">
        <v>64</v>
      </c>
      <c r="D5" s="9" t="s">
        <v>56</v>
      </c>
      <c r="E5" s="15" t="s">
        <v>59</v>
      </c>
      <c r="F5" s="8" t="s">
        <v>62</v>
      </c>
      <c r="G5" s="8" t="s">
        <v>66</v>
      </c>
      <c r="H5" s="9" t="s">
        <v>68</v>
      </c>
      <c r="I5" s="47" t="s">
        <v>75</v>
      </c>
      <c r="J5" s="15" t="s">
        <v>56</v>
      </c>
      <c r="K5" s="9" t="s">
        <v>64</v>
      </c>
    </row>
    <row r="6" spans="2:11" x14ac:dyDescent="0.2">
      <c r="B6" t="s">
        <v>1</v>
      </c>
      <c r="C6" s="10">
        <v>1.9373063204402349E-2</v>
      </c>
      <c r="D6" s="11">
        <f>C6*43373294311</f>
        <v>840273572.07014787</v>
      </c>
      <c r="E6" s="16">
        <v>697467200</v>
      </c>
      <c r="F6" s="17">
        <f>D6-E6</f>
        <v>142806372.07014787</v>
      </c>
      <c r="G6" s="10">
        <v>-1.1489288111581357E-2</v>
      </c>
      <c r="H6" s="18">
        <f>G6*D6</f>
        <v>-9654145.1620615516</v>
      </c>
      <c r="I6" s="43">
        <v>-67038.144695058276</v>
      </c>
      <c r="J6" s="16">
        <f>D6+H6+I6</f>
        <v>830552388.76339126</v>
      </c>
      <c r="K6" s="23">
        <f>J6/$J$57</f>
        <v>1.9150480235335963E-2</v>
      </c>
    </row>
    <row r="7" spans="2:11" x14ac:dyDescent="0.2">
      <c r="B7" t="s">
        <v>2</v>
      </c>
      <c r="C7" s="10">
        <v>1.2803720805333615E-2</v>
      </c>
      <c r="D7" s="11">
        <f t="shared" ref="D7:D57" si="0">C7*43373294311</f>
        <v>555339550.76560879</v>
      </c>
      <c r="E7" s="16">
        <v>83304550</v>
      </c>
      <c r="F7" s="17">
        <f t="shared" ref="F7:F57" si="1">D7-E7</f>
        <v>472035000.76560879</v>
      </c>
      <c r="G7" s="10">
        <v>-1.1489288111581357E-2</v>
      </c>
      <c r="H7" s="18">
        <f t="shared" ref="H7:H56" si="2">G7*D7</f>
        <v>-6380456.0985022411</v>
      </c>
      <c r="I7" s="43">
        <v>-44305.728987041846</v>
      </c>
      <c r="J7" s="16">
        <f t="shared" ref="J7:J56" si="3">D7+H7+I7</f>
        <v>548914788.93811941</v>
      </c>
      <c r="K7" s="23">
        <f t="shared" ref="K7:K57" si="4">J7/$J$57</f>
        <v>1.2656614993419437E-2</v>
      </c>
    </row>
    <row r="8" spans="2:11" x14ac:dyDescent="0.2">
      <c r="B8" t="s">
        <v>3</v>
      </c>
      <c r="C8" s="10">
        <v>1.8683053680088893E-2</v>
      </c>
      <c r="D8" s="11">
        <f t="shared" si="0"/>
        <v>810345585.8947072</v>
      </c>
      <c r="E8" s="16">
        <v>747550250</v>
      </c>
      <c r="F8" s="17">
        <f t="shared" si="1"/>
        <v>62795335.894707203</v>
      </c>
      <c r="G8" s="10">
        <v>-1.1489288111581357E-2</v>
      </c>
      <c r="H8" s="18">
        <f t="shared" si="2"/>
        <v>-9310293.9062924888</v>
      </c>
      <c r="I8" s="43">
        <v>-64650.45009850205</v>
      </c>
      <c r="J8" s="16">
        <f t="shared" si="3"/>
        <v>800970641.53831625</v>
      </c>
      <c r="K8" s="23">
        <f t="shared" si="4"/>
        <v>1.8468398438660893E-2</v>
      </c>
    </row>
    <row r="9" spans="2:11" x14ac:dyDescent="0.2">
      <c r="B9" s="25" t="s">
        <v>4</v>
      </c>
      <c r="C9" s="26">
        <v>1.3220650986824701E-2</v>
      </c>
      <c r="D9" s="27">
        <f t="shared" si="0"/>
        <v>573423186.23456037</v>
      </c>
      <c r="E9" s="28">
        <v>458803450</v>
      </c>
      <c r="F9" s="29">
        <f t="shared" si="1"/>
        <v>114619736.23456037</v>
      </c>
      <c r="G9" s="26">
        <v>-1.1489288111581357E-2</v>
      </c>
      <c r="H9" s="30">
        <f t="shared" si="2"/>
        <v>-6588224.1965098372</v>
      </c>
      <c r="I9" s="44">
        <v>-45748.465509378955</v>
      </c>
      <c r="J9" s="28">
        <f t="shared" si="3"/>
        <v>566789213.57254112</v>
      </c>
      <c r="K9" s="31">
        <f t="shared" si="4"/>
        <v>1.3068754938244774E-2</v>
      </c>
    </row>
    <row r="10" spans="2:11" x14ac:dyDescent="0.2">
      <c r="B10" s="25" t="s">
        <v>5</v>
      </c>
      <c r="C10" s="26">
        <v>9.3721054341499549E-2</v>
      </c>
      <c r="D10" s="27">
        <f t="shared" si="0"/>
        <v>4064990873.091084</v>
      </c>
      <c r="E10" s="28">
        <v>3419131700</v>
      </c>
      <c r="F10" s="29">
        <f t="shared" si="1"/>
        <v>645859173.091084</v>
      </c>
      <c r="G10" s="26">
        <v>-1.1489288111581357E-2</v>
      </c>
      <c r="H10" s="30">
        <f t="shared" si="2"/>
        <v>-46703851.311892115</v>
      </c>
      <c r="I10" s="44">
        <v>-324310.38579852146</v>
      </c>
      <c r="J10" s="28">
        <f t="shared" si="3"/>
        <v>4017962711.3933935</v>
      </c>
      <c r="K10" s="31">
        <f t="shared" si="4"/>
        <v>9.2644264867410453E-2</v>
      </c>
    </row>
    <row r="11" spans="2:11" x14ac:dyDescent="0.2">
      <c r="B11" s="71" t="s">
        <v>6</v>
      </c>
      <c r="C11" s="72">
        <v>1.3654505238372401E-2</v>
      </c>
      <c r="D11" s="73">
        <f t="shared" si="0"/>
        <v>592240874.3750174</v>
      </c>
      <c r="E11" s="74">
        <v>592122650</v>
      </c>
      <c r="F11" s="75">
        <f t="shared" si="1"/>
        <v>118224.37501740456</v>
      </c>
      <c r="G11" s="72">
        <f>H11/E11</f>
        <v>-1.9966197039989023E-4</v>
      </c>
      <c r="H11" s="76">
        <v>-118224.37501740456</v>
      </c>
      <c r="I11" s="77">
        <v>-47249.765731494146</v>
      </c>
      <c r="J11" s="74">
        <f>D11+H11+I11</f>
        <v>592075400.23426855</v>
      </c>
      <c r="K11" s="78">
        <f t="shared" si="4"/>
        <v>1.3651791751387187E-2</v>
      </c>
    </row>
    <row r="12" spans="2:11" x14ac:dyDescent="0.2">
      <c r="B12" t="s">
        <v>7</v>
      </c>
      <c r="C12" s="10">
        <v>1.282530041272025E-2</v>
      </c>
      <c r="D12" s="11">
        <f t="shared" si="0"/>
        <v>556275529.4279052</v>
      </c>
      <c r="E12" s="16">
        <v>324095350</v>
      </c>
      <c r="F12" s="17">
        <f t="shared" si="1"/>
        <v>232180179.4279052</v>
      </c>
      <c r="G12" s="10">
        <v>-1.1489288111581357E-2</v>
      </c>
      <c r="H12" s="18">
        <f t="shared" si="2"/>
        <v>-6391209.827019657</v>
      </c>
      <c r="I12" s="43">
        <v>-44380.402611299629</v>
      </c>
      <c r="J12" s="16">
        <f t="shared" si="3"/>
        <v>549839939.19827425</v>
      </c>
      <c r="K12" s="23">
        <f t="shared" si="4"/>
        <v>1.2677946666185064E-2</v>
      </c>
    </row>
    <row r="13" spans="2:11" x14ac:dyDescent="0.2">
      <c r="B13" t="s">
        <v>8</v>
      </c>
      <c r="C13" s="10">
        <v>4.319486771786867E-3</v>
      </c>
      <c r="D13" s="11">
        <f t="shared" si="0"/>
        <v>187350371.02518308</v>
      </c>
      <c r="E13" s="16">
        <v>104819200</v>
      </c>
      <c r="F13" s="17">
        <f t="shared" si="1"/>
        <v>82531171.025183082</v>
      </c>
      <c r="G13" s="10">
        <v>-1.1489288111581357E-2</v>
      </c>
      <c r="H13" s="18">
        <f t="shared" si="2"/>
        <v>-2152522.3905199924</v>
      </c>
      <c r="I13" s="43">
        <v>-14947.062122299585</v>
      </c>
      <c r="J13" s="16">
        <f t="shared" si="3"/>
        <v>185182901.57254079</v>
      </c>
      <c r="K13" s="23">
        <f t="shared" si="4"/>
        <v>4.2698588848407888E-3</v>
      </c>
    </row>
    <row r="14" spans="2:11" x14ac:dyDescent="0.2">
      <c r="B14" t="s">
        <v>9</v>
      </c>
      <c r="C14" s="10">
        <v>4.0743612889570877E-3</v>
      </c>
      <c r="D14" s="11">
        <f t="shared" si="0"/>
        <v>176718471.31528109</v>
      </c>
      <c r="E14" s="16">
        <v>22276550</v>
      </c>
      <c r="F14" s="17">
        <f t="shared" si="1"/>
        <v>154441921.31528109</v>
      </c>
      <c r="G14" s="10">
        <v>-1.1489288111581357E-2</v>
      </c>
      <c r="H14" s="18">
        <f t="shared" si="2"/>
        <v>-2030369.4315794902</v>
      </c>
      <c r="I14" s="43">
        <v>-14098.83500338663</v>
      </c>
      <c r="J14" s="16">
        <f t="shared" si="3"/>
        <v>174674003.04869822</v>
      </c>
      <c r="K14" s="23">
        <f t="shared" si="4"/>
        <v>4.0275497226509843E-3</v>
      </c>
    </row>
    <row r="15" spans="2:11" x14ac:dyDescent="0.2">
      <c r="B15" s="25" t="s">
        <v>10</v>
      </c>
      <c r="C15" s="26">
        <v>4.8380575744748397E-2</v>
      </c>
      <c r="D15" s="27">
        <f t="shared" si="0"/>
        <v>2098424950.7126002</v>
      </c>
      <c r="E15" s="28">
        <v>1954813100</v>
      </c>
      <c r="F15" s="29">
        <f t="shared" si="1"/>
        <v>143611850.71260023</v>
      </c>
      <c r="G15" s="26">
        <v>-1.1489288111581357E-2</v>
      </c>
      <c r="H15" s="30">
        <f t="shared" si="2"/>
        <v>-24109408.839267973</v>
      </c>
      <c r="I15" s="44">
        <v>-167415.13734749236</v>
      </c>
      <c r="J15" s="28">
        <f t="shared" si="3"/>
        <v>2074148126.7359848</v>
      </c>
      <c r="K15" s="31">
        <f t="shared" si="4"/>
        <v>4.7824716710955527E-2</v>
      </c>
    </row>
    <row r="16" spans="2:11" x14ac:dyDescent="0.2">
      <c r="B16" s="25" t="s">
        <v>11</v>
      </c>
      <c r="C16" s="26">
        <v>3.2971024181173605E-2</v>
      </c>
      <c r="D16" s="27">
        <f t="shared" si="0"/>
        <v>1430061935.5451405</v>
      </c>
      <c r="E16" s="28">
        <v>1204317850</v>
      </c>
      <c r="F16" s="29">
        <f t="shared" si="1"/>
        <v>225744085.5451405</v>
      </c>
      <c r="G16" s="26">
        <v>-1.1489288111581357E-2</v>
      </c>
      <c r="H16" s="30">
        <f t="shared" si="2"/>
        <v>-16430393.594883809</v>
      </c>
      <c r="I16" s="44">
        <v>-114092.24584058071</v>
      </c>
      <c r="J16" s="28">
        <f t="shared" si="3"/>
        <v>1413517449.704416</v>
      </c>
      <c r="K16" s="31">
        <f t="shared" si="4"/>
        <v>3.2592210135197766E-2</v>
      </c>
    </row>
    <row r="17" spans="2:11" x14ac:dyDescent="0.2">
      <c r="B17" s="25" t="s">
        <v>12</v>
      </c>
      <c r="C17" s="26">
        <v>4.3188579289909516E-3</v>
      </c>
      <c r="D17" s="27">
        <f t="shared" si="0"/>
        <v>187323096.04152048</v>
      </c>
      <c r="E17" s="28">
        <v>85500000</v>
      </c>
      <c r="F17" s="29">
        <f t="shared" si="1"/>
        <v>101823096.04152048</v>
      </c>
      <c r="G17" s="26">
        <v>-1.1489288111581357E-2</v>
      </c>
      <c r="H17" s="30">
        <f t="shared" si="2"/>
        <v>-2152209.0203744541</v>
      </c>
      <c r="I17" s="44">
        <v>-14944.886087776895</v>
      </c>
      <c r="J17" s="28">
        <f t="shared" si="3"/>
        <v>185155942.13505825</v>
      </c>
      <c r="K17" s="31">
        <f t="shared" si="4"/>
        <v>4.2692372670095121E-3</v>
      </c>
    </row>
    <row r="18" spans="2:11" x14ac:dyDescent="0.2">
      <c r="B18" t="s">
        <v>13</v>
      </c>
      <c r="C18" s="10">
        <v>7.3035952695909836E-3</v>
      </c>
      <c r="D18" s="11">
        <f t="shared" si="0"/>
        <v>316780987.1563971</v>
      </c>
      <c r="E18" s="16">
        <v>221160000</v>
      </c>
      <c r="F18" s="17">
        <f t="shared" si="1"/>
        <v>95620987.156397104</v>
      </c>
      <c r="G18" s="10">
        <v>-1.1489288111581357E-2</v>
      </c>
      <c r="H18" s="18">
        <f t="shared" si="2"/>
        <v>-3639588.0297109997</v>
      </c>
      <c r="I18" s="43">
        <v>-25273.209058943346</v>
      </c>
      <c r="J18" s="16">
        <f t="shared" si="3"/>
        <v>313116125.91762716</v>
      </c>
      <c r="K18" s="23">
        <f t="shared" si="4"/>
        <v>7.2196820596451567E-3</v>
      </c>
    </row>
    <row r="19" spans="2:11" x14ac:dyDescent="0.2">
      <c r="B19" t="s">
        <v>14</v>
      </c>
      <c r="C19" s="10">
        <v>3.6304338430604793E-2</v>
      </c>
      <c r="D19" s="11">
        <f t="shared" si="0"/>
        <v>1574638755.5167696</v>
      </c>
      <c r="E19" s="16">
        <v>1275374050</v>
      </c>
      <c r="F19" s="17">
        <f t="shared" si="1"/>
        <v>299264705.51676965</v>
      </c>
      <c r="G19" s="10">
        <v>-1.1489288111581357E-2</v>
      </c>
      <c r="H19" s="18">
        <f t="shared" si="2"/>
        <v>-18091478.333794083</v>
      </c>
      <c r="I19" s="43">
        <v>-125626.77709202934</v>
      </c>
      <c r="J19" s="16">
        <f t="shared" si="3"/>
        <v>1556421650.4058836</v>
      </c>
      <c r="K19" s="23">
        <f t="shared" si="4"/>
        <v>3.5887226931374326E-2</v>
      </c>
    </row>
    <row r="20" spans="2:11" x14ac:dyDescent="0.2">
      <c r="B20" t="s">
        <v>15</v>
      </c>
      <c r="C20" s="10">
        <v>2.4331153129795228E-2</v>
      </c>
      <c r="D20" s="11">
        <f t="shared" si="0"/>
        <v>1055322265.6246172</v>
      </c>
      <c r="E20" s="16">
        <v>905021300</v>
      </c>
      <c r="F20" s="17">
        <f t="shared" si="1"/>
        <v>150300965.62461722</v>
      </c>
      <c r="G20" s="10">
        <v>-1.1489288111581357E-2</v>
      </c>
      <c r="H20" s="18">
        <f t="shared" si="2"/>
        <v>-12124901.560328018</v>
      </c>
      <c r="I20" s="43">
        <v>-84195.015878654478</v>
      </c>
      <c r="J20" s="16">
        <f t="shared" si="3"/>
        <v>1043113169.0484105</v>
      </c>
      <c r="K20" s="23">
        <f t="shared" si="4"/>
        <v>2.4051605169449541E-2</v>
      </c>
    </row>
    <row r="21" spans="2:11" x14ac:dyDescent="0.2">
      <c r="B21" s="25" t="s">
        <v>16</v>
      </c>
      <c r="C21" s="26">
        <v>1.2549485422509127E-2</v>
      </c>
      <c r="D21" s="27">
        <f t="shared" si="0"/>
        <v>544312524.68209255</v>
      </c>
      <c r="E21" s="28">
        <v>485422450</v>
      </c>
      <c r="F21" s="29">
        <f t="shared" si="1"/>
        <v>58890074.682092547</v>
      </c>
      <c r="G21" s="26">
        <v>-1.1489288111581357E-2</v>
      </c>
      <c r="H21" s="30">
        <f t="shared" si="2"/>
        <v>-6253763.4188147997</v>
      </c>
      <c r="I21" s="44">
        <v>-43425.978159794322</v>
      </c>
      <c r="J21" s="28">
        <f t="shared" si="3"/>
        <v>538015335.28511798</v>
      </c>
      <c r="K21" s="31">
        <f t="shared" si="4"/>
        <v>1.2405300597624921E-2</v>
      </c>
    </row>
    <row r="22" spans="2:11" x14ac:dyDescent="0.2">
      <c r="B22" s="25" t="s">
        <v>17</v>
      </c>
      <c r="C22" s="26">
        <v>9.6496504841526009E-3</v>
      </c>
      <c r="D22" s="27">
        <f t="shared" si="0"/>
        <v>418537130.44743443</v>
      </c>
      <c r="E22" s="28">
        <v>362525700</v>
      </c>
      <c r="F22" s="29">
        <f t="shared" si="1"/>
        <v>56011430.447434425</v>
      </c>
      <c r="G22" s="26">
        <v>-1.1489288111581357E-2</v>
      </c>
      <c r="H22" s="30">
        <f t="shared" si="2"/>
        <v>-4808693.6771050841</v>
      </c>
      <c r="I22" s="44">
        <v>-33391.44969425178</v>
      </c>
      <c r="J22" s="28">
        <f t="shared" si="3"/>
        <v>413695045.32063508</v>
      </c>
      <c r="K22" s="31">
        <f t="shared" si="4"/>
        <v>9.5387827379137154E-3</v>
      </c>
    </row>
    <row r="23" spans="2:11" x14ac:dyDescent="0.2">
      <c r="B23" s="25" t="s">
        <v>18</v>
      </c>
      <c r="C23" s="26">
        <v>1.6966306629980422E-2</v>
      </c>
      <c r="D23" s="27">
        <f t="shared" si="0"/>
        <v>735884610.83281147</v>
      </c>
      <c r="E23" s="28">
        <v>621900400</v>
      </c>
      <c r="F23" s="29">
        <f t="shared" si="1"/>
        <v>113984210.83281147</v>
      </c>
      <c r="G23" s="26">
        <v>-1.1489288111581357E-2</v>
      </c>
      <c r="H23" s="30">
        <f t="shared" si="2"/>
        <v>-8454790.3107370939</v>
      </c>
      <c r="I23" s="44">
        <v>-58709.854337485085</v>
      </c>
      <c r="J23" s="28">
        <f t="shared" si="3"/>
        <v>727371110.66773689</v>
      </c>
      <c r="K23" s="31">
        <f t="shared" si="4"/>
        <v>1.6771375613447444E-2</v>
      </c>
    </row>
    <row r="24" spans="2:11" x14ac:dyDescent="0.2">
      <c r="B24" t="s">
        <v>19</v>
      </c>
      <c r="C24" s="10">
        <v>1.7921927456479178E-2</v>
      </c>
      <c r="D24" s="11">
        <f t="shared" si="0"/>
        <v>777333034.19026303</v>
      </c>
      <c r="E24" s="16">
        <v>554400050</v>
      </c>
      <c r="F24" s="17">
        <f t="shared" si="1"/>
        <v>222932984.19026303</v>
      </c>
      <c r="G24" s="10">
        <v>-1.1489288111581357E-2</v>
      </c>
      <c r="H24" s="18">
        <f t="shared" si="2"/>
        <v>-8931003.1884616539</v>
      </c>
      <c r="I24" s="43">
        <v>-62016.664755874532</v>
      </c>
      <c r="J24" s="16">
        <f t="shared" si="3"/>
        <v>768340014.33704555</v>
      </c>
      <c r="K24" s="23">
        <f t="shared" si="4"/>
        <v>1.7716017023907574E-2</v>
      </c>
    </row>
    <row r="25" spans="2:11" x14ac:dyDescent="0.2">
      <c r="B25" t="s">
        <v>20</v>
      </c>
      <c r="C25" s="10">
        <v>4.7136240012699082E-3</v>
      </c>
      <c r="D25" s="11">
        <f t="shared" si="0"/>
        <v>204445401.07847318</v>
      </c>
      <c r="E25" s="16">
        <v>156761400</v>
      </c>
      <c r="F25" s="17">
        <f t="shared" si="1"/>
        <v>47684001.078473181</v>
      </c>
      <c r="G25" s="10">
        <v>-1.1489288111581357E-2</v>
      </c>
      <c r="H25" s="18">
        <f t="shared" si="2"/>
        <v>-2348932.1160783842</v>
      </c>
      <c r="I25" s="43">
        <v>-16310.92638790469</v>
      </c>
      <c r="J25" s="16">
        <f t="shared" si="3"/>
        <v>202080158.0360069</v>
      </c>
      <c r="K25" s="23">
        <f t="shared" si="4"/>
        <v>4.6594677527615766E-3</v>
      </c>
    </row>
    <row r="26" spans="2:11" x14ac:dyDescent="0.2">
      <c r="B26" t="s">
        <v>21</v>
      </c>
      <c r="C26" s="10">
        <v>1.534492036615694E-2</v>
      </c>
      <c r="D26" s="11">
        <f t="shared" si="0"/>
        <v>665559747.22018278</v>
      </c>
      <c r="E26" s="16">
        <v>589281200</v>
      </c>
      <c r="F26" s="17">
        <f t="shared" si="1"/>
        <v>76278547.220182776</v>
      </c>
      <c r="G26" s="10">
        <v>-1.1489288111581357E-2</v>
      </c>
      <c r="H26" s="18">
        <f t="shared" si="2"/>
        <v>-7646807.6912839394</v>
      </c>
      <c r="I26" s="43">
        <v>-53099.243056555657</v>
      </c>
      <c r="J26" s="16">
        <f t="shared" si="3"/>
        <v>657859840.2858423</v>
      </c>
      <c r="K26" s="23">
        <f t="shared" si="4"/>
        <v>1.5168617945669798E-2</v>
      </c>
    </row>
    <row r="27" spans="2:11" x14ac:dyDescent="0.2">
      <c r="B27" s="25" t="s">
        <v>22</v>
      </c>
      <c r="C27" s="26">
        <v>1.5508539208423726E-2</v>
      </c>
      <c r="D27" s="27">
        <f t="shared" si="0"/>
        <v>672656435.42064524</v>
      </c>
      <c r="E27" s="28">
        <v>575322850</v>
      </c>
      <c r="F27" s="29">
        <f t="shared" si="1"/>
        <v>97333585.420645237</v>
      </c>
      <c r="G27" s="26">
        <v>-1.1489288111581357E-2</v>
      </c>
      <c r="H27" s="30">
        <f t="shared" si="2"/>
        <v>-7728343.5866571125</v>
      </c>
      <c r="I27" s="44">
        <v>-53665.426292886928</v>
      </c>
      <c r="J27" s="28">
        <f t="shared" si="3"/>
        <v>664874426.40769517</v>
      </c>
      <c r="K27" s="31">
        <f t="shared" si="4"/>
        <v>1.5330356921685042E-2</v>
      </c>
    </row>
    <row r="28" spans="2:11" x14ac:dyDescent="0.2">
      <c r="B28" s="25" t="s">
        <v>23</v>
      </c>
      <c r="C28" s="26">
        <v>2.6885222181067783E-2</v>
      </c>
      <c r="D28" s="27">
        <f t="shared" si="0"/>
        <v>1166100654.2760782</v>
      </c>
      <c r="E28" s="28">
        <v>1050699050</v>
      </c>
      <c r="F28" s="29">
        <f t="shared" si="1"/>
        <v>115401604.27607822</v>
      </c>
      <c r="G28" s="26">
        <v>-1.1489288111581357E-2</v>
      </c>
      <c r="H28" s="30">
        <f t="shared" si="2"/>
        <v>-13397666.384081388</v>
      </c>
      <c r="I28" s="44">
        <v>-93033.063265062199</v>
      </c>
      <c r="J28" s="28">
        <f t="shared" si="3"/>
        <v>1152609954.8287318</v>
      </c>
      <c r="K28" s="31">
        <f t="shared" si="4"/>
        <v>2.657632975068993E-2</v>
      </c>
    </row>
    <row r="29" spans="2:11" x14ac:dyDescent="0.2">
      <c r="B29" s="25" t="s">
        <v>24</v>
      </c>
      <c r="C29" s="26">
        <v>1.665095698185089E-2</v>
      </c>
      <c r="D29" s="27">
        <f t="shared" si="0"/>
        <v>722206857.73361897</v>
      </c>
      <c r="E29" s="28">
        <v>685597900</v>
      </c>
      <c r="F29" s="29">
        <f t="shared" si="1"/>
        <v>36608957.733618975</v>
      </c>
      <c r="G29" s="26">
        <v>-1.1489288111581357E-2</v>
      </c>
      <c r="H29" s="30">
        <f t="shared" si="2"/>
        <v>-8297642.6646613972</v>
      </c>
      <c r="I29" s="44">
        <v>-57618.624978565778</v>
      </c>
      <c r="J29" s="28">
        <f t="shared" si="3"/>
        <v>713851596.44397902</v>
      </c>
      <c r="K29" s="31">
        <f t="shared" si="4"/>
        <v>1.6459649112583481E-2</v>
      </c>
    </row>
    <row r="30" spans="2:11" x14ac:dyDescent="0.2">
      <c r="B30" t="s">
        <v>25</v>
      </c>
      <c r="C30" s="10">
        <v>1.2349960632837716E-2</v>
      </c>
      <c r="D30" s="11">
        <f t="shared" si="0"/>
        <v>535658477.25733405</v>
      </c>
      <c r="E30" s="16">
        <v>500804850</v>
      </c>
      <c r="F30" s="17">
        <f t="shared" si="1"/>
        <v>34853627.257334054</v>
      </c>
      <c r="G30" s="10">
        <v>-1.1489288111581357E-2</v>
      </c>
      <c r="H30" s="18">
        <f t="shared" si="2"/>
        <v>-6154334.5746204611</v>
      </c>
      <c r="I30" s="43">
        <v>-42735.546730385489</v>
      </c>
      <c r="J30" s="16">
        <f t="shared" si="3"/>
        <v>529461407.13598317</v>
      </c>
      <c r="K30" s="23">
        <f t="shared" si="4"/>
        <v>1.2208068208469567E-2</v>
      </c>
    </row>
    <row r="31" spans="2:11" x14ac:dyDescent="0.2">
      <c r="B31" t="s">
        <v>26</v>
      </c>
      <c r="C31" s="10">
        <v>2.417375895550029E-2</v>
      </c>
      <c r="D31" s="11">
        <f t="shared" si="0"/>
        <v>1048495561.780086</v>
      </c>
      <c r="E31" s="16">
        <v>846993400</v>
      </c>
      <c r="F31" s="17">
        <f t="shared" si="1"/>
        <v>201502161.78008604</v>
      </c>
      <c r="G31" s="10">
        <v>-1.1489288111581357E-2</v>
      </c>
      <c r="H31" s="18">
        <f t="shared" si="2"/>
        <v>-12046467.59300576</v>
      </c>
      <c r="I31" s="43">
        <v>-83650.372353817089</v>
      </c>
      <c r="J31" s="16">
        <f t="shared" si="3"/>
        <v>1036365443.8147265</v>
      </c>
      <c r="K31" s="23">
        <f t="shared" si="4"/>
        <v>2.3896019344317496E-2</v>
      </c>
    </row>
    <row r="32" spans="2:11" x14ac:dyDescent="0.2">
      <c r="B32" t="s">
        <v>27</v>
      </c>
      <c r="C32" s="10">
        <v>1.0476942272077888E-2</v>
      </c>
      <c r="D32" s="11">
        <f t="shared" si="0"/>
        <v>454419500.64619124</v>
      </c>
      <c r="E32" s="16">
        <v>170525000</v>
      </c>
      <c r="F32" s="17">
        <f t="shared" si="1"/>
        <v>283894500.64619124</v>
      </c>
      <c r="G32" s="10">
        <v>-1.1489288111581357E-2</v>
      </c>
      <c r="H32" s="18">
        <f t="shared" si="2"/>
        <v>-5220956.5664450219</v>
      </c>
      <c r="I32" s="43">
        <v>-36254.192978512889</v>
      </c>
      <c r="J32" s="16">
        <f t="shared" si="3"/>
        <v>449162289.88676775</v>
      </c>
      <c r="K32" s="23">
        <f t="shared" si="4"/>
        <v>1.0356569520848423E-2</v>
      </c>
    </row>
    <row r="33" spans="2:11" x14ac:dyDescent="0.2">
      <c r="B33" s="25" t="s">
        <v>28</v>
      </c>
      <c r="C33" s="26">
        <v>7.3807254881210647E-3</v>
      </c>
      <c r="D33" s="27">
        <f t="shared" si="0"/>
        <v>320126378.82497406</v>
      </c>
      <c r="E33" s="28">
        <v>298832950</v>
      </c>
      <c r="F33" s="29">
        <f t="shared" si="1"/>
        <v>21293428.82497406</v>
      </c>
      <c r="G33" s="26">
        <v>-1.1489288111581357E-2</v>
      </c>
      <c r="H33" s="30">
        <f t="shared" si="2"/>
        <v>-3678024.1984373643</v>
      </c>
      <c r="I33" s="44">
        <v>-25540.108861810149</v>
      </c>
      <c r="J33" s="28">
        <f t="shared" si="3"/>
        <v>316422814.51767486</v>
      </c>
      <c r="K33" s="31">
        <f t="shared" si="4"/>
        <v>7.2959261058201464E-3</v>
      </c>
    </row>
    <row r="34" spans="2:11" x14ac:dyDescent="0.2">
      <c r="B34" s="25" t="s">
        <v>29</v>
      </c>
      <c r="C34" s="26">
        <v>9.2722510714852643E-3</v>
      </c>
      <c r="D34" s="27">
        <f t="shared" si="0"/>
        <v>402168074.64901549</v>
      </c>
      <c r="E34" s="28">
        <v>307054250</v>
      </c>
      <c r="F34" s="29">
        <f t="shared" si="1"/>
        <v>95113824.649015486</v>
      </c>
      <c r="G34" s="26">
        <v>-1.1489288111581357E-2</v>
      </c>
      <c r="H34" s="30">
        <f t="shared" si="2"/>
        <v>-4620624.8789224979</v>
      </c>
      <c r="I34" s="44">
        <v>-32085.50462158646</v>
      </c>
      <c r="J34" s="28">
        <f t="shared" si="3"/>
        <v>397515364.2654714</v>
      </c>
      <c r="K34" s="31">
        <f t="shared" si="4"/>
        <v>9.1657193809805224E-3</v>
      </c>
    </row>
    <row r="35" spans="2:11" x14ac:dyDescent="0.2">
      <c r="B35" s="25" t="s">
        <v>30</v>
      </c>
      <c r="C35" s="26">
        <v>4.2190021429705273E-3</v>
      </c>
      <c r="D35" s="27">
        <f t="shared" si="0"/>
        <v>182992021.64580038</v>
      </c>
      <c r="E35" s="28">
        <v>140899250</v>
      </c>
      <c r="F35" s="29">
        <f t="shared" si="1"/>
        <v>42092771.645800382</v>
      </c>
      <c r="G35" s="26">
        <v>-1.1489288111581357E-2</v>
      </c>
      <c r="H35" s="30">
        <f t="shared" si="2"/>
        <v>-2102448.0588093325</v>
      </c>
      <c r="I35" s="44">
        <v>-14599.347204160656</v>
      </c>
      <c r="J35" s="28">
        <f t="shared" si="3"/>
        <v>180874974.23978689</v>
      </c>
      <c r="K35" s="31">
        <f t="shared" si="4"/>
        <v>4.1705287542466198E-3</v>
      </c>
    </row>
    <row r="36" spans="2:11" x14ac:dyDescent="0.2">
      <c r="B36" t="s">
        <v>31</v>
      </c>
      <c r="C36" s="10">
        <v>2.549559934388063E-2</v>
      </c>
      <c r="D36" s="11">
        <f t="shared" si="0"/>
        <v>1105828133.977473</v>
      </c>
      <c r="E36" s="16">
        <v>868223050</v>
      </c>
      <c r="F36" s="17">
        <f t="shared" si="1"/>
        <v>237605083.97747302</v>
      </c>
      <c r="G36" s="10">
        <v>-1.1489288111581357E-2</v>
      </c>
      <c r="H36" s="18">
        <f t="shared" si="2"/>
        <v>-12705178.033159576</v>
      </c>
      <c r="I36" s="43">
        <v>-88224.441321902457</v>
      </c>
      <c r="J36" s="16">
        <f t="shared" si="3"/>
        <v>1093034731.5029917</v>
      </c>
      <c r="K36" s="23">
        <f t="shared" si="4"/>
        <v>2.5202672709604312E-2</v>
      </c>
    </row>
    <row r="37" spans="2:11" x14ac:dyDescent="0.2">
      <c r="B37" t="s">
        <v>32</v>
      </c>
      <c r="C37" s="10">
        <v>9.3772048785650038E-3</v>
      </c>
      <c r="D37" s="11">
        <f t="shared" si="0"/>
        <v>406720267.01254493</v>
      </c>
      <c r="E37" s="16">
        <v>358258300</v>
      </c>
      <c r="F37" s="17">
        <f t="shared" si="1"/>
        <v>48461967.01254493</v>
      </c>
      <c r="G37" s="10">
        <v>-1.1489288111581357E-2</v>
      </c>
      <c r="H37" s="18">
        <f t="shared" si="2"/>
        <v>-4672926.328526428</v>
      </c>
      <c r="I37" s="43">
        <v>-32448.684591169695</v>
      </c>
      <c r="J37" s="16">
        <f t="shared" si="3"/>
        <v>402014891.99942732</v>
      </c>
      <c r="K37" s="23">
        <f t="shared" si="4"/>
        <v>9.2694673421004278E-3</v>
      </c>
    </row>
    <row r="38" spans="2:11" x14ac:dyDescent="0.2">
      <c r="B38" t="s">
        <v>33</v>
      </c>
      <c r="C38" s="10">
        <v>4.2861750886290281E-2</v>
      </c>
      <c r="D38" s="11">
        <f t="shared" si="0"/>
        <v>1859055335.8758335</v>
      </c>
      <c r="E38" s="16">
        <v>1423013550</v>
      </c>
      <c r="F38" s="17">
        <f t="shared" si="1"/>
        <v>436041785.87583351</v>
      </c>
      <c r="G38" s="10">
        <v>-1.1489288111581357E-2</v>
      </c>
      <c r="H38" s="18">
        <f t="shared" si="2"/>
        <v>-21359222.3692501</v>
      </c>
      <c r="I38" s="43">
        <v>-148317.91067226388</v>
      </c>
      <c r="J38" s="16">
        <f t="shared" si="3"/>
        <v>1837547795.5959113</v>
      </c>
      <c r="K38" s="23">
        <f t="shared" si="4"/>
        <v>4.2369299296627042E-2</v>
      </c>
    </row>
    <row r="39" spans="2:11" x14ac:dyDescent="0.2">
      <c r="B39" s="25" t="s">
        <v>34</v>
      </c>
      <c r="C39" s="26">
        <v>2.6631844277475E-2</v>
      </c>
      <c r="D39" s="27">
        <f t="shared" si="0"/>
        <v>1155110819.8916442</v>
      </c>
      <c r="E39" s="28">
        <v>1124771500</v>
      </c>
      <c r="F39" s="29">
        <f t="shared" si="1"/>
        <v>30339319.891644239</v>
      </c>
      <c r="G39" s="26">
        <v>-1.1489288111581357E-2</v>
      </c>
      <c r="H39" s="30">
        <f t="shared" si="2"/>
        <v>-13271401.010540063</v>
      </c>
      <c r="I39" s="44">
        <v>-92156.279641101093</v>
      </c>
      <c r="J39" s="28">
        <f t="shared" si="3"/>
        <v>1141747262.6014631</v>
      </c>
      <c r="K39" s="31">
        <f t="shared" si="4"/>
        <v>2.6325862982289474E-2</v>
      </c>
    </row>
    <row r="40" spans="2:11" x14ac:dyDescent="0.2">
      <c r="B40" s="25" t="s">
        <v>35</v>
      </c>
      <c r="C40" s="26">
        <v>6.3395365363246737E-3</v>
      </c>
      <c r="D40" s="27">
        <f t="shared" si="0"/>
        <v>274966583.98534763</v>
      </c>
      <c r="E40" s="28">
        <v>177340300</v>
      </c>
      <c r="F40" s="29">
        <f t="shared" si="1"/>
        <v>97626283.985347629</v>
      </c>
      <c r="G40" s="26">
        <v>-1.1489288111581357E-2</v>
      </c>
      <c r="H40" s="30">
        <f t="shared" si="2"/>
        <v>-3159170.3044649912</v>
      </c>
      <c r="I40" s="44">
        <v>-21937.200283596187</v>
      </c>
      <c r="J40" s="28">
        <f t="shared" si="3"/>
        <v>271785476.48059905</v>
      </c>
      <c r="K40" s="31">
        <f t="shared" si="4"/>
        <v>6.2666996880745051E-3</v>
      </c>
    </row>
    <row r="41" spans="2:11" x14ac:dyDescent="0.2">
      <c r="B41" s="25" t="s">
        <v>36</v>
      </c>
      <c r="C41" s="26">
        <v>3.4227710672522359E-2</v>
      </c>
      <c r="D41" s="27">
        <f t="shared" si="0"/>
        <v>1484568568.591068</v>
      </c>
      <c r="E41" s="28">
        <v>1348884100</v>
      </c>
      <c r="F41" s="29">
        <f t="shared" si="1"/>
        <v>135684468.59106803</v>
      </c>
      <c r="G41" s="26">
        <v>-1.1489288111581357E-2</v>
      </c>
      <c r="H41" s="30">
        <f t="shared" si="2"/>
        <v>-17056636.005940709</v>
      </c>
      <c r="I41" s="44">
        <v>-118440.85761944586</v>
      </c>
      <c r="J41" s="28">
        <f t="shared" si="3"/>
        <v>1467393491.7275078</v>
      </c>
      <c r="K41" s="31">
        <f t="shared" si="4"/>
        <v>3.3834458176236482E-2</v>
      </c>
    </row>
    <row r="42" spans="2:11" x14ac:dyDescent="0.2">
      <c r="B42" t="s">
        <v>37</v>
      </c>
      <c r="C42" s="10">
        <v>1.6194714270596329E-2</v>
      </c>
      <c r="D42" s="11">
        <f t="shared" si="0"/>
        <v>702418108.34112632</v>
      </c>
      <c r="E42" s="16">
        <v>617661500</v>
      </c>
      <c r="F42" s="17">
        <f t="shared" si="1"/>
        <v>84756608.341126323</v>
      </c>
      <c r="G42" s="10">
        <v>-1.1489288111581357E-2</v>
      </c>
      <c r="H42" s="18">
        <f t="shared" si="2"/>
        <v>-8070284.0215231683</v>
      </c>
      <c r="I42" s="43">
        <v>-56039.8521964588</v>
      </c>
      <c r="J42" s="16">
        <f t="shared" si="3"/>
        <v>694291784.46740675</v>
      </c>
      <c r="K42" s="23">
        <f t="shared" si="4"/>
        <v>1.6008648311511865E-2</v>
      </c>
    </row>
    <row r="43" spans="2:11" x14ac:dyDescent="0.2">
      <c r="B43" t="s">
        <v>38</v>
      </c>
      <c r="C43" s="10">
        <v>1.2763201677337426E-2</v>
      </c>
      <c r="D43" s="11">
        <f t="shared" si="0"/>
        <v>553582102.701805</v>
      </c>
      <c r="E43" s="16">
        <v>449375650</v>
      </c>
      <c r="F43" s="17">
        <f t="shared" si="1"/>
        <v>104206452.701805</v>
      </c>
      <c r="G43" s="10">
        <v>-1.1489288111581357E-2</v>
      </c>
      <c r="H43" s="18">
        <f t="shared" si="2"/>
        <v>-6360264.2713560583</v>
      </c>
      <c r="I43" s="43">
        <v>-44165.517439860756</v>
      </c>
      <c r="J43" s="16">
        <f t="shared" si="3"/>
        <v>547177672.91300905</v>
      </c>
      <c r="K43" s="23">
        <f t="shared" si="4"/>
        <v>1.2616561401911631E-2</v>
      </c>
    </row>
    <row r="44" spans="2:11" x14ac:dyDescent="0.2">
      <c r="B44" t="s">
        <v>39</v>
      </c>
      <c r="C44" s="10">
        <v>4.1896483279538599E-2</v>
      </c>
      <c r="D44" s="11">
        <f t="shared" si="0"/>
        <v>1817188499.8793182</v>
      </c>
      <c r="E44" s="16">
        <v>1263129500</v>
      </c>
      <c r="F44" s="17">
        <f t="shared" si="1"/>
        <v>554058999.87931824</v>
      </c>
      <c r="G44" s="10">
        <v>-1.1489288111581357E-2</v>
      </c>
      <c r="H44" s="18">
        <f t="shared" si="2"/>
        <v>-20878202.228165813</v>
      </c>
      <c r="I44" s="43">
        <v>-144977.71873626861</v>
      </c>
      <c r="J44" s="16">
        <f t="shared" si="3"/>
        <v>1796165319.9324162</v>
      </c>
      <c r="K44" s="23">
        <f t="shared" si="4"/>
        <v>4.1415121940683274E-2</v>
      </c>
    </row>
    <row r="45" spans="2:11" x14ac:dyDescent="0.2">
      <c r="B45" s="25" t="s">
        <v>40</v>
      </c>
      <c r="C45" s="26">
        <v>5.5844734377480292E-3</v>
      </c>
      <c r="D45" s="27">
        <f t="shared" si="0"/>
        <v>242217009.98740721</v>
      </c>
      <c r="E45" s="28">
        <v>81445400</v>
      </c>
      <c r="F45" s="29">
        <f t="shared" si="1"/>
        <v>160771609.98740721</v>
      </c>
      <c r="G45" s="26">
        <v>-1.1489288111581357E-2</v>
      </c>
      <c r="H45" s="30">
        <f t="shared" si="2"/>
        <v>-2782901.0132711004</v>
      </c>
      <c r="I45" s="44">
        <v>-19324.39565263944</v>
      </c>
      <c r="J45" s="28">
        <f t="shared" si="3"/>
        <v>239414784.57848346</v>
      </c>
      <c r="K45" s="31">
        <f t="shared" si="4"/>
        <v>5.5203117372811727E-3</v>
      </c>
    </row>
    <row r="46" spans="2:11" x14ac:dyDescent="0.2">
      <c r="B46" s="25" t="s">
        <v>41</v>
      </c>
      <c r="C46" s="26">
        <v>1.7098969522196941E-2</v>
      </c>
      <c r="D46" s="27">
        <f t="shared" si="0"/>
        <v>741638637.50106692</v>
      </c>
      <c r="E46" s="28">
        <v>706056150</v>
      </c>
      <c r="F46" s="29">
        <f t="shared" si="1"/>
        <v>35582487.501066923</v>
      </c>
      <c r="G46" s="26">
        <v>-1.1489288111581357E-2</v>
      </c>
      <c r="H46" s="30">
        <f t="shared" si="2"/>
        <v>-8520899.9809304047</v>
      </c>
      <c r="I46" s="44">
        <v>-59168.918248558017</v>
      </c>
      <c r="J46" s="28">
        <f t="shared" si="3"/>
        <v>733058568.60188794</v>
      </c>
      <c r="K46" s="31">
        <f t="shared" si="4"/>
        <v>1.6902514301663646E-2</v>
      </c>
    </row>
    <row r="47" spans="2:11" x14ac:dyDescent="0.2">
      <c r="B47" s="25" t="s">
        <v>42</v>
      </c>
      <c r="C47" s="26">
        <v>7.2011958833800727E-3</v>
      </c>
      <c r="D47" s="27">
        <f t="shared" si="0"/>
        <v>312339588.44100553</v>
      </c>
      <c r="E47" s="28">
        <v>154971600</v>
      </c>
      <c r="F47" s="29">
        <f t="shared" si="1"/>
        <v>157367988.44100553</v>
      </c>
      <c r="G47" s="26">
        <v>-1.1489288111581357E-2</v>
      </c>
      <c r="H47" s="30">
        <f t="shared" si="2"/>
        <v>-3588559.5202514585</v>
      </c>
      <c r="I47" s="44">
        <v>-24918.868354168677</v>
      </c>
      <c r="J47" s="28">
        <f t="shared" si="3"/>
        <v>308726110.05239993</v>
      </c>
      <c r="K47" s="31">
        <f t="shared" si="4"/>
        <v>7.1184591708819099E-3</v>
      </c>
    </row>
    <row r="48" spans="2:11" x14ac:dyDescent="0.2">
      <c r="B48" t="s">
        <v>43</v>
      </c>
      <c r="C48" s="10">
        <v>2.1578001402190593E-2</v>
      </c>
      <c r="D48" s="11">
        <f t="shared" si="0"/>
        <v>935909005.4603833</v>
      </c>
      <c r="E48" s="16">
        <v>869728800</v>
      </c>
      <c r="F48" s="17">
        <f t="shared" si="1"/>
        <v>66180205.460383296</v>
      </c>
      <c r="G48" s="10">
        <v>-1.1489288111581357E-2</v>
      </c>
      <c r="H48" s="18">
        <f t="shared" si="2"/>
        <v>-10752928.209957913</v>
      </c>
      <c r="I48" s="43">
        <v>-74668.066942635516</v>
      </c>
      <c r="J48" s="16">
        <f t="shared" si="3"/>
        <v>925081409.18348265</v>
      </c>
      <c r="K48" s="23">
        <f t="shared" si="4"/>
        <v>2.1330085232819561E-2</v>
      </c>
    </row>
    <row r="49" spans="2:11" s="5" customFormat="1" x14ac:dyDescent="0.2">
      <c r="B49" s="5" t="s">
        <v>44</v>
      </c>
      <c r="C49" s="12">
        <v>8.8142145087041643E-2</v>
      </c>
      <c r="D49" s="13">
        <f t="shared" si="0"/>
        <v>3823015200.0631199</v>
      </c>
      <c r="E49" s="19">
        <v>4270733550</v>
      </c>
      <c r="F49" s="20">
        <f t="shared" si="1"/>
        <v>-447718349.93688011</v>
      </c>
      <c r="G49" s="21">
        <f>H49/D49</f>
        <v>0.11711131829386595</v>
      </c>
      <c r="H49" s="22">
        <v>447718349.93687963</v>
      </c>
      <c r="I49" s="45">
        <v>-344626.05763402005</v>
      </c>
      <c r="J49" s="19">
        <f t="shared" si="3"/>
        <v>4270388923.9423656</v>
      </c>
      <c r="K49" s="24">
        <f t="shared" si="4"/>
        <v>9.846458789543433E-2</v>
      </c>
    </row>
    <row r="50" spans="2:11" x14ac:dyDescent="0.2">
      <c r="B50" t="s">
        <v>45</v>
      </c>
      <c r="C50" s="10">
        <v>8.8668342240330184E-3</v>
      </c>
      <c r="D50" s="11">
        <f t="shared" si="0"/>
        <v>384583810.4058314</v>
      </c>
      <c r="E50" s="16">
        <v>357061300</v>
      </c>
      <c r="F50" s="17">
        <f t="shared" si="1"/>
        <v>27522510.405831397</v>
      </c>
      <c r="G50" s="10">
        <v>-1.1489288111581357E-2</v>
      </c>
      <c r="H50" s="18">
        <f t="shared" si="2"/>
        <v>-4418594.2008023774</v>
      </c>
      <c r="I50" s="43">
        <v>-30682.608600726842</v>
      </c>
      <c r="J50" s="16">
        <f t="shared" si="3"/>
        <v>380134533.59642828</v>
      </c>
      <c r="K50" s="23">
        <f t="shared" si="4"/>
        <v>8.7649604900250557E-3</v>
      </c>
    </row>
    <row r="51" spans="2:11" x14ac:dyDescent="0.2">
      <c r="B51" s="25" t="s">
        <v>46</v>
      </c>
      <c r="C51" s="26">
        <v>5.1824655272765755E-3</v>
      </c>
      <c r="D51" s="27">
        <f t="shared" si="0"/>
        <v>224780602.5711787</v>
      </c>
      <c r="E51" s="28">
        <v>70475750</v>
      </c>
      <c r="F51" s="29">
        <f t="shared" si="1"/>
        <v>154304852.5711787</v>
      </c>
      <c r="G51" s="26">
        <v>-1.1489288111581357E-2</v>
      </c>
      <c r="H51" s="30">
        <f t="shared" si="2"/>
        <v>-2582569.1048351373</v>
      </c>
      <c r="I51" s="44">
        <v>-17933.295846356908</v>
      </c>
      <c r="J51" s="28">
        <f t="shared" si="3"/>
        <v>222180100.17049724</v>
      </c>
      <c r="K51" s="31">
        <f t="shared" si="4"/>
        <v>5.1229226170008647E-3</v>
      </c>
    </row>
    <row r="52" spans="2:11" x14ac:dyDescent="0.2">
      <c r="B52" s="25" t="s">
        <v>47</v>
      </c>
      <c r="C52" s="26">
        <v>2.5984973808137996E-2</v>
      </c>
      <c r="D52" s="27">
        <f t="shared" si="0"/>
        <v>1127053916.6439958</v>
      </c>
      <c r="E52" s="28">
        <v>993957450</v>
      </c>
      <c r="F52" s="29">
        <f t="shared" si="1"/>
        <v>133096466.64399576</v>
      </c>
      <c r="G52" s="26">
        <v>-1.1489288111581357E-2</v>
      </c>
      <c r="H52" s="30">
        <f t="shared" si="2"/>
        <v>-12949047.165609067</v>
      </c>
      <c r="I52" s="44">
        <v>-89917.862532519095</v>
      </c>
      <c r="J52" s="28">
        <f t="shared" si="3"/>
        <v>1114014951.615854</v>
      </c>
      <c r="K52" s="31">
        <f t="shared" si="4"/>
        <v>2.5686424602970822E-2</v>
      </c>
    </row>
    <row r="53" spans="2:11" x14ac:dyDescent="0.2">
      <c r="B53" s="25" t="s">
        <v>48</v>
      </c>
      <c r="C53" s="26">
        <v>1.7310571009048099E-2</v>
      </c>
      <c r="D53" s="27">
        <f t="shared" si="0"/>
        <v>750816491.06690741</v>
      </c>
      <c r="E53" s="28">
        <v>690185450</v>
      </c>
      <c r="F53" s="29">
        <f t="shared" si="1"/>
        <v>60631041.066907406</v>
      </c>
      <c r="G53" s="26">
        <v>-1.1489288111581357E-2</v>
      </c>
      <c r="H53" s="30">
        <f t="shared" si="2"/>
        <v>-8626346.9847942498</v>
      </c>
      <c r="I53" s="44">
        <v>-59901.139629531666</v>
      </c>
      <c r="J53" s="28">
        <f t="shared" si="3"/>
        <v>742130242.94248366</v>
      </c>
      <c r="K53" s="31">
        <f t="shared" si="4"/>
        <v>1.711168463518065E-2</v>
      </c>
    </row>
    <row r="54" spans="2:11" x14ac:dyDescent="0.2">
      <c r="B54" t="s">
        <v>49</v>
      </c>
      <c r="C54" s="10">
        <v>1.1159255569077729E-2</v>
      </c>
      <c r="D54" s="11">
        <f t="shared" si="0"/>
        <v>484013676.08927417</v>
      </c>
      <c r="E54" s="16">
        <v>305812600</v>
      </c>
      <c r="F54" s="17">
        <f t="shared" si="1"/>
        <v>178201076.08927417</v>
      </c>
      <c r="G54" s="10">
        <v>-1.1489288111581357E-2</v>
      </c>
      <c r="H54" s="18">
        <f t="shared" si="2"/>
        <v>-5560972.5745352879</v>
      </c>
      <c r="I54" s="43">
        <v>-38615.255710257006</v>
      </c>
      <c r="J54" s="16">
        <f t="shared" si="3"/>
        <v>478414088.25902861</v>
      </c>
      <c r="K54" s="23">
        <f t="shared" si="4"/>
        <v>1.1031043514487854E-2</v>
      </c>
    </row>
    <row r="55" spans="2:11" x14ac:dyDescent="0.2">
      <c r="B55" t="s">
        <v>50</v>
      </c>
      <c r="C55" s="10">
        <v>1.9213368643843591E-2</v>
      </c>
      <c r="D55" s="11">
        <f t="shared" si="0"/>
        <v>833347092.89516699</v>
      </c>
      <c r="E55" s="16">
        <v>700157600</v>
      </c>
      <c r="F55" s="17">
        <f t="shared" si="1"/>
        <v>133189492.89516699</v>
      </c>
      <c r="G55" s="10">
        <v>-1.1489288111581357E-2</v>
      </c>
      <c r="H55" s="18">
        <f t="shared" si="2"/>
        <v>-9574564.8472213279</v>
      </c>
      <c r="I55" s="43">
        <v>-66485.540961472201</v>
      </c>
      <c r="J55" s="16">
        <f t="shared" si="3"/>
        <v>823706042.50698411</v>
      </c>
      <c r="K55" s="23">
        <f t="shared" si="4"/>
        <v>1.8992620453772029E-2</v>
      </c>
    </row>
    <row r="56" spans="2:11" ht="17" thickBot="1" x14ac:dyDescent="0.25">
      <c r="B56" s="33" t="s">
        <v>51</v>
      </c>
      <c r="C56" s="10">
        <v>6.5416853537224188E-3</v>
      </c>
      <c r="D56" s="11">
        <f t="shared" si="0"/>
        <v>283734444.13696063</v>
      </c>
      <c r="E56" s="16">
        <v>172093450</v>
      </c>
      <c r="F56" s="17">
        <f t="shared" si="1"/>
        <v>111640994.13696063</v>
      </c>
      <c r="G56" s="10">
        <v>-1.1489288111581357E-2</v>
      </c>
      <c r="H56" s="18">
        <f t="shared" si="2"/>
        <v>-3259906.7758689267</v>
      </c>
      <c r="I56" s="43">
        <v>-22636.711843934532</v>
      </c>
      <c r="J56" s="16">
        <f t="shared" si="3"/>
        <v>280451900.64924777</v>
      </c>
      <c r="K56" s="23">
        <f t="shared" si="4"/>
        <v>6.466525956709831E-3</v>
      </c>
    </row>
    <row r="57" spans="2:11" ht="17" thickBot="1" x14ac:dyDescent="0.25">
      <c r="B57" s="34" t="s">
        <v>52</v>
      </c>
      <c r="C57" s="35">
        <f>SUM(C6:C56)</f>
        <v>1</v>
      </c>
      <c r="D57" s="36">
        <f t="shared" si="0"/>
        <v>43373294311</v>
      </c>
      <c r="E57" s="37">
        <f>SUM(E6:E56)</f>
        <v>36446114450</v>
      </c>
      <c r="F57" s="38">
        <f t="shared" si="1"/>
        <v>6927179861</v>
      </c>
      <c r="G57" s="39"/>
      <c r="H57" s="36">
        <f>SUM(H6:H56)</f>
        <v>5.7276338338851929E-8</v>
      </c>
      <c r="I57" s="38">
        <f>SUM(I6:I56)</f>
        <v>-3500000.0000000009</v>
      </c>
      <c r="J57" s="37">
        <f>SUM(J6:J56)</f>
        <v>43369794310.999985</v>
      </c>
      <c r="K57" s="40">
        <f t="shared" si="4"/>
        <v>1</v>
      </c>
    </row>
    <row r="59" spans="2:11" x14ac:dyDescent="0.2">
      <c r="D59" s="4"/>
    </row>
    <row r="60" spans="2:11" x14ac:dyDescent="0.2">
      <c r="B60" t="s">
        <v>88</v>
      </c>
      <c r="D60" s="4">
        <f>D57-D49-D11</f>
        <v>38958038236.561867</v>
      </c>
      <c r="G60">
        <f>H60/D60</f>
        <v>1.1489288111581357E-2</v>
      </c>
      <c r="H60" s="70">
        <f>H49+H11</f>
        <v>447600125.56186223</v>
      </c>
    </row>
    <row r="61" spans="2:11" x14ac:dyDescent="0.2">
      <c r="G61">
        <f>G60*-1</f>
        <v>-1.1489288111581357E-2</v>
      </c>
    </row>
  </sheetData>
  <mergeCells count="5">
    <mergeCell ref="G3:H3"/>
    <mergeCell ref="C2:D2"/>
    <mergeCell ref="E2:H2"/>
    <mergeCell ref="J2:K2"/>
    <mergeCell ref="B1:K1"/>
  </mergeCells>
  <pageMargins left="0.7" right="0.7" top="0.75" bottom="0.75" header="0.3" footer="0.3"/>
  <pageSetup scale="54" orientation="portrait" horizontalDpi="0" verticalDpi="0"/>
  <headerFooter>
    <oddFooter>&amp;LEno Center for Transportation&amp;RSeptember 22, 2020</oddFooter>
  </headerFooter>
  <ignoredErrors>
    <ignoredError sqref="D57 K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A29A8-147D-6940-86C9-4D35E9C48767}">
  <sheetPr>
    <pageSetUpPr fitToPage="1"/>
  </sheetPr>
  <dimension ref="B2:J57"/>
  <sheetViews>
    <sheetView zoomScaleNormal="100" workbookViewId="0">
      <selection activeCell="B2" sqref="B2:H57"/>
    </sheetView>
  </sheetViews>
  <sheetFormatPr baseColWidth="10" defaultRowHeight="16" x14ac:dyDescent="0.2"/>
  <cols>
    <col min="1" max="1" width="8" customWidth="1"/>
    <col min="2" max="2" width="15.6640625" customWidth="1"/>
    <col min="3" max="3" width="15.33203125" style="4" customWidth="1"/>
    <col min="4" max="4" width="11.6640625" customWidth="1"/>
    <col min="5" max="5" width="15.33203125" style="4" customWidth="1"/>
    <col min="6" max="6" width="11.6640625" customWidth="1"/>
    <col min="7" max="7" width="15.33203125" customWidth="1"/>
    <col min="8" max="8" width="11.6640625" customWidth="1"/>
  </cols>
  <sheetData>
    <row r="2" spans="2:10" x14ac:dyDescent="0.2">
      <c r="B2" s="60" t="s">
        <v>87</v>
      </c>
      <c r="C2" s="60"/>
      <c r="D2" s="60"/>
      <c r="E2" s="60"/>
      <c r="F2" s="60"/>
      <c r="G2" s="60"/>
      <c r="H2" s="60"/>
    </row>
    <row r="3" spans="2:10" x14ac:dyDescent="0.2">
      <c r="C3" s="63" t="s">
        <v>80</v>
      </c>
      <c r="D3" s="55"/>
      <c r="E3" s="64" t="s">
        <v>81</v>
      </c>
      <c r="F3" s="55"/>
      <c r="G3" s="66" t="s">
        <v>90</v>
      </c>
      <c r="H3" s="67"/>
      <c r="I3" s="48"/>
    </row>
    <row r="4" spans="2:10" s="49" customFormat="1" x14ac:dyDescent="0.2">
      <c r="C4" s="61" t="s">
        <v>79</v>
      </c>
      <c r="D4" s="62"/>
      <c r="E4" s="65" t="s">
        <v>89</v>
      </c>
      <c r="F4" s="62"/>
      <c r="G4" s="68" t="s">
        <v>91</v>
      </c>
      <c r="H4" s="69"/>
      <c r="I4" s="50"/>
    </row>
    <row r="5" spans="2:10" s="49" customFormat="1" ht="17" x14ac:dyDescent="0.2">
      <c r="C5" s="51" t="s">
        <v>82</v>
      </c>
      <c r="D5" s="52" t="s">
        <v>53</v>
      </c>
      <c r="E5" s="51" t="s">
        <v>82</v>
      </c>
      <c r="F5" s="52" t="s">
        <v>53</v>
      </c>
      <c r="G5" s="53" t="s">
        <v>83</v>
      </c>
      <c r="H5" s="53" t="s">
        <v>84</v>
      </c>
      <c r="I5" s="50"/>
    </row>
    <row r="6" spans="2:10" x14ac:dyDescent="0.2">
      <c r="B6" t="s">
        <v>1</v>
      </c>
      <c r="C6" s="17">
        <v>835773498</v>
      </c>
      <c r="D6" s="23">
        <f>C6/$C$57</f>
        <v>1.9270866078053325E-2</v>
      </c>
      <c r="E6" s="16">
        <v>830552388.76339126</v>
      </c>
      <c r="F6" s="23">
        <f>E6/$E$57</f>
        <v>1.9150480235335963E-2</v>
      </c>
      <c r="G6" s="4">
        <f>E6-C6</f>
        <v>-5221109.2366087437</v>
      </c>
      <c r="H6" s="79">
        <f>G6/C6</f>
        <v>-6.2470385207269918E-3</v>
      </c>
      <c r="J6" s="3"/>
    </row>
    <row r="7" spans="2:10" x14ac:dyDescent="0.2">
      <c r="B7" t="s">
        <v>2</v>
      </c>
      <c r="C7" s="17">
        <v>552367435</v>
      </c>
      <c r="D7" s="23">
        <f t="shared" ref="D7:D57" si="0">C7/$C$57</f>
        <v>1.2736224457027262E-2</v>
      </c>
      <c r="E7" s="16">
        <v>548914788.93811941</v>
      </c>
      <c r="F7" s="23">
        <f t="shared" ref="F7:F57" si="1">E7/$E$57</f>
        <v>1.2656614993419437E-2</v>
      </c>
      <c r="G7" s="4">
        <f t="shared" ref="G7:G57" si="2">E7-C7</f>
        <v>-3452646.0618805885</v>
      </c>
      <c r="H7" s="79">
        <f t="shared" ref="H7:H57" si="3">G7/C7</f>
        <v>-6.2506328996034836E-3</v>
      </c>
      <c r="J7" s="3"/>
    </row>
    <row r="8" spans="2:10" x14ac:dyDescent="0.2">
      <c r="B8" t="s">
        <v>3</v>
      </c>
      <c r="C8" s="17">
        <v>806010109</v>
      </c>
      <c r="D8" s="23">
        <f t="shared" si="0"/>
        <v>1.8584596072100102E-2</v>
      </c>
      <c r="E8" s="16">
        <v>800970641.53831625</v>
      </c>
      <c r="F8" s="23">
        <f t="shared" si="1"/>
        <v>1.8468398438660893E-2</v>
      </c>
      <c r="G8" s="4">
        <f t="shared" si="2"/>
        <v>-5039467.4616837502</v>
      </c>
      <c r="H8" s="79">
        <f t="shared" si="3"/>
        <v>-6.252362601178927E-3</v>
      </c>
      <c r="J8" s="3"/>
    </row>
    <row r="9" spans="2:10" x14ac:dyDescent="0.2">
      <c r="B9" s="25" t="s">
        <v>4</v>
      </c>
      <c r="C9" s="29">
        <v>570352636</v>
      </c>
      <c r="D9" s="31">
        <f t="shared" si="0"/>
        <v>1.3150918630373581E-2</v>
      </c>
      <c r="E9" s="28">
        <v>566789213.57254112</v>
      </c>
      <c r="F9" s="31">
        <f t="shared" si="1"/>
        <v>1.3068754938244774E-2</v>
      </c>
      <c r="G9" s="32">
        <f t="shared" si="2"/>
        <v>-3563422.4274588823</v>
      </c>
      <c r="H9" s="80">
        <f t="shared" si="3"/>
        <v>-6.2477530610709452E-3</v>
      </c>
      <c r="J9" s="3"/>
    </row>
    <row r="10" spans="2:10" x14ac:dyDescent="0.2">
      <c r="B10" s="25" t="s">
        <v>5</v>
      </c>
      <c r="C10" s="29">
        <v>4043264681</v>
      </c>
      <c r="D10" s="31">
        <f t="shared" si="0"/>
        <v>9.3227665596156528E-2</v>
      </c>
      <c r="E10" s="28">
        <v>4017962711.3933935</v>
      </c>
      <c r="F10" s="31">
        <f t="shared" si="1"/>
        <v>9.2644264867410453E-2</v>
      </c>
      <c r="G10" s="32">
        <f t="shared" si="2"/>
        <v>-25301969.606606483</v>
      </c>
      <c r="H10" s="80">
        <f t="shared" si="3"/>
        <v>-6.2578068968635213E-3</v>
      </c>
      <c r="J10" s="3"/>
    </row>
    <row r="11" spans="2:10" x14ac:dyDescent="0.2">
      <c r="B11" s="25" t="s">
        <v>6</v>
      </c>
      <c r="C11" s="29">
        <v>589072823</v>
      </c>
      <c r="D11" s="31">
        <f t="shared" si="0"/>
        <v>1.3582559759814029E-2</v>
      </c>
      <c r="E11" s="28">
        <v>592075400.23426855</v>
      </c>
      <c r="F11" s="31">
        <f t="shared" si="1"/>
        <v>1.3651791751387187E-2</v>
      </c>
      <c r="G11" s="32">
        <f t="shared" si="2"/>
        <v>3002577.2342685461</v>
      </c>
      <c r="H11" s="80">
        <f t="shared" si="3"/>
        <v>5.097124017667585E-3</v>
      </c>
      <c r="J11" s="3"/>
    </row>
    <row r="12" spans="2:10" x14ac:dyDescent="0.2">
      <c r="B12" t="s">
        <v>7</v>
      </c>
      <c r="C12" s="17">
        <v>553300279</v>
      </c>
      <c r="D12" s="23">
        <f t="shared" si="0"/>
        <v>1.2757733528371033E-2</v>
      </c>
      <c r="E12" s="16">
        <v>549839939.19827425</v>
      </c>
      <c r="F12" s="23">
        <f t="shared" si="1"/>
        <v>1.2677946666185064E-2</v>
      </c>
      <c r="G12" s="4">
        <f t="shared" si="2"/>
        <v>-3460339.8017257452</v>
      </c>
      <c r="H12" s="79">
        <f t="shared" si="3"/>
        <v>-6.2539997412973383E-3</v>
      </c>
      <c r="J12" s="3"/>
    </row>
    <row r="13" spans="2:10" x14ac:dyDescent="0.2">
      <c r="B13" t="s">
        <v>8</v>
      </c>
      <c r="C13" s="17">
        <v>186348026</v>
      </c>
      <c r="D13" s="23">
        <f t="shared" si="0"/>
        <v>4.2967237673233799E-3</v>
      </c>
      <c r="E13" s="16">
        <v>185182901.57254079</v>
      </c>
      <c r="F13" s="23">
        <f t="shared" si="1"/>
        <v>4.2698588848407888E-3</v>
      </c>
      <c r="G13" s="4">
        <f t="shared" si="2"/>
        <v>-1165124.4274592102</v>
      </c>
      <c r="H13" s="79">
        <f t="shared" si="3"/>
        <v>-6.2524108919683975E-3</v>
      </c>
      <c r="J13" s="3"/>
    </row>
    <row r="14" spans="2:10" x14ac:dyDescent="0.2">
      <c r="B14" t="s">
        <v>9</v>
      </c>
      <c r="C14" s="17">
        <v>175772928</v>
      </c>
      <c r="D14" s="23">
        <f t="shared" si="0"/>
        <v>4.052888209235021E-3</v>
      </c>
      <c r="E14" s="16">
        <v>174674003.04869822</v>
      </c>
      <c r="F14" s="23">
        <f t="shared" si="1"/>
        <v>4.0275497226509843E-3</v>
      </c>
      <c r="G14" s="4">
        <f t="shared" si="2"/>
        <v>-1098924.9513017833</v>
      </c>
      <c r="H14" s="79">
        <f t="shared" si="3"/>
        <v>-6.2519579312110187E-3</v>
      </c>
      <c r="J14" s="3"/>
    </row>
    <row r="15" spans="2:10" x14ac:dyDescent="0.2">
      <c r="B15" s="25" t="s">
        <v>10</v>
      </c>
      <c r="C15" s="29">
        <v>2087186638</v>
      </c>
      <c r="D15" s="31">
        <f t="shared" si="0"/>
        <v>4.8125352475342983E-2</v>
      </c>
      <c r="E15" s="28">
        <v>2074148126.7359848</v>
      </c>
      <c r="F15" s="31">
        <f t="shared" si="1"/>
        <v>4.7824716710955527E-2</v>
      </c>
      <c r="G15" s="32">
        <f t="shared" si="2"/>
        <v>-13038511.264015198</v>
      </c>
      <c r="H15" s="80">
        <f t="shared" si="3"/>
        <v>-6.2469311687952641E-3</v>
      </c>
      <c r="J15" s="3"/>
    </row>
    <row r="16" spans="2:10" x14ac:dyDescent="0.2">
      <c r="B16" s="25" t="s">
        <v>11</v>
      </c>
      <c r="C16" s="29">
        <v>1422408300</v>
      </c>
      <c r="D16" s="31">
        <f t="shared" si="0"/>
        <v>3.2797211114262322E-2</v>
      </c>
      <c r="E16" s="28">
        <v>1413517449.704416</v>
      </c>
      <c r="F16" s="31">
        <f t="shared" si="1"/>
        <v>3.2592210135197766E-2</v>
      </c>
      <c r="G16" s="32">
        <f t="shared" si="2"/>
        <v>-8890850.2955839634</v>
      </c>
      <c r="H16" s="80">
        <f t="shared" si="3"/>
        <v>-6.2505613160327902E-3</v>
      </c>
      <c r="J16" s="3"/>
    </row>
    <row r="17" spans="2:10" x14ac:dyDescent="0.2">
      <c r="B17" s="25" t="s">
        <v>12</v>
      </c>
      <c r="C17" s="29">
        <v>186320764</v>
      </c>
      <c r="D17" s="31">
        <f t="shared" si="0"/>
        <v>4.2960951731501051E-3</v>
      </c>
      <c r="E17" s="28">
        <v>185155942.13505825</v>
      </c>
      <c r="F17" s="31">
        <f t="shared" si="1"/>
        <v>4.2692372670095121E-3</v>
      </c>
      <c r="G17" s="32">
        <f t="shared" si="2"/>
        <v>-1164821.864941746</v>
      </c>
      <c r="H17" s="80">
        <f t="shared" si="3"/>
        <v>-6.251701849729137E-3</v>
      </c>
      <c r="J17" s="3"/>
    </row>
    <row r="18" spans="2:10" x14ac:dyDescent="0.2">
      <c r="B18" t="s">
        <v>13</v>
      </c>
      <c r="C18" s="17">
        <v>315085357</v>
      </c>
      <c r="D18" s="23">
        <f t="shared" si="0"/>
        <v>7.2650876492647799E-3</v>
      </c>
      <c r="E18" s="16">
        <v>313116125.91762716</v>
      </c>
      <c r="F18" s="23">
        <f t="shared" si="1"/>
        <v>7.2196820596451567E-3</v>
      </c>
      <c r="G18" s="4">
        <f t="shared" si="2"/>
        <v>-1969231.0823728442</v>
      </c>
      <c r="H18" s="79">
        <f t="shared" si="3"/>
        <v>-6.2498336994214693E-3</v>
      </c>
      <c r="J18" s="3"/>
    </row>
    <row r="19" spans="2:10" x14ac:dyDescent="0.2">
      <c r="B19" t="s">
        <v>14</v>
      </c>
      <c r="C19" s="17">
        <v>1566215656</v>
      </c>
      <c r="D19" s="23">
        <f t="shared" si="0"/>
        <v>3.6113052433886142E-2</v>
      </c>
      <c r="E19" s="16">
        <v>1556421650.4058836</v>
      </c>
      <c r="F19" s="23">
        <f t="shared" si="1"/>
        <v>3.5887226931374326E-2</v>
      </c>
      <c r="G19" s="4">
        <f t="shared" si="2"/>
        <v>-9794005.5941164494</v>
      </c>
      <c r="H19" s="79">
        <f t="shared" si="3"/>
        <v>-6.2532931251176619E-3</v>
      </c>
      <c r="J19" s="3"/>
    </row>
    <row r="20" spans="2:10" x14ac:dyDescent="0.2">
      <c r="B20" t="s">
        <v>15</v>
      </c>
      <c r="C20" s="17">
        <v>1049673875</v>
      </c>
      <c r="D20" s="23">
        <f t="shared" si="0"/>
        <v>2.4202878793311879E-2</v>
      </c>
      <c r="E20" s="16">
        <v>1043113169.0484105</v>
      </c>
      <c r="F20" s="23">
        <f t="shared" si="1"/>
        <v>2.4051605169449541E-2</v>
      </c>
      <c r="G20" s="4">
        <f t="shared" si="2"/>
        <v>-6560705.9515894651</v>
      </c>
      <c r="H20" s="79">
        <f t="shared" si="3"/>
        <v>-6.2502326749719912E-3</v>
      </c>
      <c r="J20" s="3"/>
    </row>
    <row r="21" spans="2:10" x14ac:dyDescent="0.2">
      <c r="B21" s="25" t="s">
        <v>16</v>
      </c>
      <c r="C21" s="29">
        <v>541397851</v>
      </c>
      <c r="D21" s="31">
        <f t="shared" si="0"/>
        <v>1.2483293029192065E-2</v>
      </c>
      <c r="E21" s="28">
        <v>538015335.28511798</v>
      </c>
      <c r="F21" s="31">
        <f t="shared" si="1"/>
        <v>1.2405300597624921E-2</v>
      </c>
      <c r="G21" s="32">
        <f t="shared" si="2"/>
        <v>-3382515.7148820162</v>
      </c>
      <c r="H21" s="80">
        <f t="shared" si="3"/>
        <v>-6.2477449968341599E-3</v>
      </c>
      <c r="J21" s="3"/>
    </row>
    <row r="22" spans="2:10" x14ac:dyDescent="0.2">
      <c r="B22" s="25" t="s">
        <v>17</v>
      </c>
      <c r="C22" s="29">
        <v>416296079</v>
      </c>
      <c r="D22" s="31">
        <f t="shared" si="0"/>
        <v>9.598756130010367E-3</v>
      </c>
      <c r="E22" s="28">
        <v>413695045.32063508</v>
      </c>
      <c r="F22" s="31">
        <f t="shared" si="1"/>
        <v>9.5387827379137154E-3</v>
      </c>
      <c r="G22" s="32">
        <f t="shared" si="2"/>
        <v>-2601033.6793649197</v>
      </c>
      <c r="H22" s="80">
        <f t="shared" si="3"/>
        <v>-6.2480379003639853E-3</v>
      </c>
      <c r="J22" s="3"/>
    </row>
    <row r="23" spans="2:10" x14ac:dyDescent="0.2">
      <c r="B23" s="25" t="s">
        <v>18</v>
      </c>
      <c r="C23" s="29">
        <v>731943941</v>
      </c>
      <c r="D23" s="31">
        <f t="shared" si="0"/>
        <v>1.6876813750863352E-2</v>
      </c>
      <c r="E23" s="28">
        <v>727371110.66773689</v>
      </c>
      <c r="F23" s="31">
        <f t="shared" si="1"/>
        <v>1.6771375613447444E-2</v>
      </c>
      <c r="G23" s="32">
        <f t="shared" si="2"/>
        <v>-4572830.3322631121</v>
      </c>
      <c r="H23" s="80">
        <f t="shared" si="3"/>
        <v>-6.2475144285170222E-3</v>
      </c>
      <c r="J23" s="3"/>
    </row>
    <row r="24" spans="2:10" x14ac:dyDescent="0.2">
      <c r="B24" t="s">
        <v>19</v>
      </c>
      <c r="C24" s="17">
        <v>773170264</v>
      </c>
      <c r="D24" s="23">
        <f t="shared" si="0"/>
        <v>1.7827390613284481E-2</v>
      </c>
      <c r="E24" s="16">
        <v>768340014.33704555</v>
      </c>
      <c r="F24" s="23">
        <f t="shared" si="1"/>
        <v>1.7716017023907574E-2</v>
      </c>
      <c r="G24" s="4">
        <f t="shared" si="2"/>
        <v>-4830249.6629544497</v>
      </c>
      <c r="H24" s="79">
        <f t="shared" si="3"/>
        <v>-6.2473298416381535E-3</v>
      </c>
      <c r="J24" s="3"/>
    </row>
    <row r="25" spans="2:10" x14ac:dyDescent="0.2">
      <c r="B25" t="s">
        <v>20</v>
      </c>
      <c r="C25" s="17">
        <v>203351344</v>
      </c>
      <c r="D25" s="23">
        <f t="shared" si="0"/>
        <v>4.6887781514892597E-3</v>
      </c>
      <c r="E25" s="16">
        <v>202080158.0360069</v>
      </c>
      <c r="F25" s="23">
        <f t="shared" si="1"/>
        <v>4.6594677527615766E-3</v>
      </c>
      <c r="G25" s="4">
        <f t="shared" si="2"/>
        <v>-1271185.9639931023</v>
      </c>
      <c r="H25" s="79">
        <f t="shared" si="3"/>
        <v>-6.2511805380204531E-3</v>
      </c>
      <c r="J25" s="3"/>
    </row>
    <row r="26" spans="2:10" x14ac:dyDescent="0.2">
      <c r="B26" t="s">
        <v>21</v>
      </c>
      <c r="C26" s="17">
        <v>662000198</v>
      </c>
      <c r="D26" s="23">
        <f t="shared" si="0"/>
        <v>1.5264084336044339E-2</v>
      </c>
      <c r="E26" s="16">
        <v>657859840.2858423</v>
      </c>
      <c r="F26" s="23">
        <f t="shared" si="1"/>
        <v>1.5168617945669798E-2</v>
      </c>
      <c r="G26" s="4">
        <f t="shared" si="2"/>
        <v>-4140357.7141577005</v>
      </c>
      <c r="H26" s="79">
        <f t="shared" si="3"/>
        <v>-6.2543149181319441E-3</v>
      </c>
      <c r="J26" s="3"/>
    </row>
    <row r="27" spans="2:10" x14ac:dyDescent="0.2">
      <c r="B27" s="25" t="s">
        <v>22</v>
      </c>
      <c r="C27" s="29">
        <v>669060028</v>
      </c>
      <c r="D27" s="31">
        <f t="shared" si="0"/>
        <v>1.5426866523789448E-2</v>
      </c>
      <c r="E27" s="28">
        <v>664874426.40769517</v>
      </c>
      <c r="F27" s="31">
        <f t="shared" si="1"/>
        <v>1.5330356921685042E-2</v>
      </c>
      <c r="G27" s="32">
        <f t="shared" si="2"/>
        <v>-4185601.5923048258</v>
      </c>
      <c r="H27" s="80">
        <f t="shared" si="3"/>
        <v>-6.2559432892990369E-3</v>
      </c>
      <c r="J27" s="3"/>
    </row>
    <row r="28" spans="2:10" x14ac:dyDescent="0.2">
      <c r="B28" s="25" t="s">
        <v>23</v>
      </c>
      <c r="C28" s="29">
        <v>1159861954</v>
      </c>
      <c r="D28" s="31">
        <f t="shared" si="0"/>
        <v>2.674354288338926E-2</v>
      </c>
      <c r="E28" s="28">
        <v>1152609954.8287318</v>
      </c>
      <c r="F28" s="31">
        <f t="shared" si="1"/>
        <v>2.657632975068993E-2</v>
      </c>
      <c r="G28" s="32">
        <f t="shared" si="2"/>
        <v>-7251999.1712682247</v>
      </c>
      <c r="H28" s="80">
        <f t="shared" si="3"/>
        <v>-6.2524674994798779E-3</v>
      </c>
      <c r="J28" s="3"/>
    </row>
    <row r="29" spans="2:10" x14ac:dyDescent="0.2">
      <c r="B29" s="25" t="s">
        <v>24</v>
      </c>
      <c r="C29" s="29">
        <v>718341491</v>
      </c>
      <c r="D29" s="31">
        <f t="shared" si="0"/>
        <v>1.6563174956488208E-2</v>
      </c>
      <c r="E29" s="28">
        <v>713851596.44397902</v>
      </c>
      <c r="F29" s="31">
        <f t="shared" si="1"/>
        <v>1.6459649112583481E-2</v>
      </c>
      <c r="G29" s="32">
        <f t="shared" si="2"/>
        <v>-4489894.5560209751</v>
      </c>
      <c r="H29" s="80">
        <f t="shared" si="3"/>
        <v>-6.2503622751494039E-3</v>
      </c>
      <c r="J29" s="3"/>
    </row>
    <row r="30" spans="2:10" x14ac:dyDescent="0.2">
      <c r="B30" t="s">
        <v>25</v>
      </c>
      <c r="C30" s="17">
        <v>532790130</v>
      </c>
      <c r="D30" s="23">
        <f t="shared" si="0"/>
        <v>1.2284820310177653E-2</v>
      </c>
      <c r="E30" s="16">
        <v>529461407.13598317</v>
      </c>
      <c r="F30" s="23">
        <f t="shared" si="1"/>
        <v>1.2208068208469567E-2</v>
      </c>
      <c r="G30" s="4">
        <f t="shared" si="2"/>
        <v>-3328722.8640168309</v>
      </c>
      <c r="H30" s="79">
        <f t="shared" si="3"/>
        <v>-6.2477187105865325E-3</v>
      </c>
      <c r="J30" s="3"/>
    </row>
    <row r="31" spans="2:10" x14ac:dyDescent="0.2">
      <c r="B31" t="s">
        <v>26</v>
      </c>
      <c r="C31" s="17">
        <v>1042881411</v>
      </c>
      <c r="D31" s="23">
        <f t="shared" si="0"/>
        <v>2.4046261403077283E-2</v>
      </c>
      <c r="E31" s="16">
        <v>1036365443.8147265</v>
      </c>
      <c r="F31" s="23">
        <f t="shared" si="1"/>
        <v>2.3896019344317496E-2</v>
      </c>
      <c r="G31" s="4">
        <f t="shared" si="2"/>
        <v>-6515967.1852735281</v>
      </c>
      <c r="H31" s="79">
        <f t="shared" si="3"/>
        <v>-6.2480423148260798E-3</v>
      </c>
      <c r="J31" s="3"/>
    </row>
    <row r="32" spans="2:10" x14ac:dyDescent="0.2">
      <c r="B32" t="s">
        <v>27</v>
      </c>
      <c r="C32" s="17">
        <v>451986737</v>
      </c>
      <c r="D32" s="23">
        <f t="shared" si="0"/>
        <v>1.0421694273181308E-2</v>
      </c>
      <c r="E32" s="16">
        <v>449162289.88676775</v>
      </c>
      <c r="F32" s="23">
        <f t="shared" si="1"/>
        <v>1.0356569520848423E-2</v>
      </c>
      <c r="G32" s="4">
        <f t="shared" si="2"/>
        <v>-2824447.113232255</v>
      </c>
      <c r="H32" s="79">
        <f t="shared" si="3"/>
        <v>-6.2489601619267312E-3</v>
      </c>
      <c r="J32" s="3"/>
    </row>
    <row r="33" spans="2:10" x14ac:dyDescent="0.2">
      <c r="B33" s="25" t="s">
        <v>28</v>
      </c>
      <c r="C33" s="29">
        <v>318412580</v>
      </c>
      <c r="D33" s="31">
        <f t="shared" si="0"/>
        <v>7.3418051678248364E-3</v>
      </c>
      <c r="E33" s="28">
        <v>316422814.51767486</v>
      </c>
      <c r="F33" s="31">
        <f t="shared" si="1"/>
        <v>7.2959261058201464E-3</v>
      </c>
      <c r="G33" s="32">
        <f t="shared" si="2"/>
        <v>-1989765.4823251367</v>
      </c>
      <c r="H33" s="80">
        <f t="shared" si="3"/>
        <v>-6.2490165505556866E-3</v>
      </c>
      <c r="J33" s="3"/>
    </row>
    <row r="34" spans="2:10" x14ac:dyDescent="0.2">
      <c r="B34" s="25" t="s">
        <v>29</v>
      </c>
      <c r="C34" s="29">
        <v>400017124</v>
      </c>
      <c r="D34" s="31">
        <f t="shared" si="0"/>
        <v>9.2234037618790961E-3</v>
      </c>
      <c r="E34" s="28">
        <v>397515364.2654714</v>
      </c>
      <c r="F34" s="31">
        <f t="shared" si="1"/>
        <v>9.1657193809805224E-3</v>
      </c>
      <c r="G34" s="32">
        <f t="shared" si="2"/>
        <v>-2501759.7345286012</v>
      </c>
      <c r="H34" s="80">
        <f t="shared" si="3"/>
        <v>-6.254131596947838E-3</v>
      </c>
      <c r="J34" s="3"/>
    </row>
    <row r="35" spans="2:10" x14ac:dyDescent="0.2">
      <c r="B35" s="25" t="s">
        <v>30</v>
      </c>
      <c r="C35" s="29">
        <v>182012876</v>
      </c>
      <c r="D35" s="31">
        <f t="shared" si="0"/>
        <v>4.1967659494717867E-3</v>
      </c>
      <c r="E35" s="28">
        <v>180874974.23978689</v>
      </c>
      <c r="F35" s="31">
        <f t="shared" si="1"/>
        <v>4.1705287542466198E-3</v>
      </c>
      <c r="G35" s="32">
        <f t="shared" si="2"/>
        <v>-1137901.7602131069</v>
      </c>
      <c r="H35" s="80">
        <f t="shared" si="3"/>
        <v>-6.2517651784871906E-3</v>
      </c>
      <c r="J35" s="3"/>
    </row>
    <row r="36" spans="2:10" x14ac:dyDescent="0.2">
      <c r="B36" t="s">
        <v>31</v>
      </c>
      <c r="C36" s="17">
        <v>1099915502</v>
      </c>
      <c r="D36" s="23">
        <f t="shared" si="0"/>
        <v>2.5361326228863976E-2</v>
      </c>
      <c r="E36" s="16">
        <v>1093034731.5029917</v>
      </c>
      <c r="F36" s="23">
        <f t="shared" si="1"/>
        <v>2.5202672709604312E-2</v>
      </c>
      <c r="G36" s="4">
        <f t="shared" si="2"/>
        <v>-6880770.4970083237</v>
      </c>
      <c r="H36" s="79">
        <f t="shared" si="3"/>
        <v>-6.255726448528883E-3</v>
      </c>
      <c r="J36" s="3"/>
    </row>
    <row r="37" spans="2:10" x14ac:dyDescent="0.2">
      <c r="B37" t="s">
        <v>32</v>
      </c>
      <c r="C37" s="17">
        <v>404542676</v>
      </c>
      <c r="D37" s="23">
        <f t="shared" si="0"/>
        <v>9.3277517780939699E-3</v>
      </c>
      <c r="E37" s="16">
        <v>402014891.99942732</v>
      </c>
      <c r="F37" s="23">
        <f t="shared" si="1"/>
        <v>9.2694673421004278E-3</v>
      </c>
      <c r="G37" s="4">
        <f t="shared" si="2"/>
        <v>-2527784.0005726814</v>
      </c>
      <c r="H37" s="79">
        <f t="shared" si="3"/>
        <v>-6.2484977495246546E-3</v>
      </c>
      <c r="J37" s="3"/>
    </row>
    <row r="38" spans="2:10" x14ac:dyDescent="0.2">
      <c r="B38" t="s">
        <v>33</v>
      </c>
      <c r="C38" s="17">
        <v>1849116555</v>
      </c>
      <c r="D38" s="23">
        <f t="shared" si="0"/>
        <v>4.2636046224710906E-2</v>
      </c>
      <c r="E38" s="16">
        <v>1837547795.5959113</v>
      </c>
      <c r="F38" s="23">
        <f t="shared" si="1"/>
        <v>4.2369299296627042E-2</v>
      </c>
      <c r="G38" s="4">
        <f t="shared" si="2"/>
        <v>-11568759.404088736</v>
      </c>
      <c r="H38" s="79">
        <f t="shared" si="3"/>
        <v>-6.2563711156048436E-3</v>
      </c>
      <c r="J38" s="3"/>
    </row>
    <row r="39" spans="2:10" x14ac:dyDescent="0.2">
      <c r="B39" s="25" t="s">
        <v>34</v>
      </c>
      <c r="C39" s="29">
        <v>1148928308</v>
      </c>
      <c r="D39" s="31">
        <f t="shared" si="0"/>
        <v>2.6491440096790917E-2</v>
      </c>
      <c r="E39" s="28">
        <v>1141747262.6014631</v>
      </c>
      <c r="F39" s="31">
        <f t="shared" si="1"/>
        <v>2.6325862982289474E-2</v>
      </c>
      <c r="G39" s="32">
        <f t="shared" si="2"/>
        <v>-7181045.3985369205</v>
      </c>
      <c r="H39" s="80">
        <f t="shared" si="3"/>
        <v>-6.2502119136026374E-3</v>
      </c>
      <c r="J39" s="3"/>
    </row>
    <row r="40" spans="2:10" x14ac:dyDescent="0.2">
      <c r="B40" s="25" t="s">
        <v>35</v>
      </c>
      <c r="C40" s="29">
        <v>273494740</v>
      </c>
      <c r="D40" s="31">
        <f t="shared" si="0"/>
        <v>6.3061110698104644E-3</v>
      </c>
      <c r="E40" s="28">
        <v>271785476.48059905</v>
      </c>
      <c r="F40" s="31">
        <f t="shared" si="1"/>
        <v>6.2666996880745051E-3</v>
      </c>
      <c r="G40" s="32">
        <f t="shared" si="2"/>
        <v>-1709263.5194009542</v>
      </c>
      <c r="H40" s="80">
        <f t="shared" si="3"/>
        <v>-6.2497125882602141E-3</v>
      </c>
      <c r="J40" s="3"/>
    </row>
    <row r="41" spans="2:10" x14ac:dyDescent="0.2">
      <c r="B41" s="25" t="s">
        <v>36</v>
      </c>
      <c r="C41" s="29">
        <v>1476626048</v>
      </c>
      <c r="D41" s="31">
        <f t="shared" si="0"/>
        <v>3.40473380484878E-2</v>
      </c>
      <c r="E41" s="28">
        <v>1467393491.7275078</v>
      </c>
      <c r="F41" s="31">
        <f t="shared" si="1"/>
        <v>3.3834458176236482E-2</v>
      </c>
      <c r="G41" s="32">
        <f t="shared" si="2"/>
        <v>-9232556.2724921703</v>
      </c>
      <c r="H41" s="80">
        <f t="shared" si="3"/>
        <v>-6.2524674307331265E-3</v>
      </c>
      <c r="J41" s="3"/>
    </row>
    <row r="42" spans="2:10" x14ac:dyDescent="0.2">
      <c r="B42" t="s">
        <v>37</v>
      </c>
      <c r="C42" s="17">
        <v>698656538</v>
      </c>
      <c r="D42" s="23">
        <f t="shared" si="0"/>
        <v>1.6109288713476739E-2</v>
      </c>
      <c r="E42" s="16">
        <v>694291784.46740675</v>
      </c>
      <c r="F42" s="23">
        <f t="shared" si="1"/>
        <v>1.6008648311511865E-2</v>
      </c>
      <c r="G42" s="4">
        <f t="shared" si="2"/>
        <v>-4364753.5325932503</v>
      </c>
      <c r="H42" s="79">
        <f t="shared" si="3"/>
        <v>-6.2473523043067129E-3</v>
      </c>
      <c r="J42" s="3"/>
    </row>
    <row r="43" spans="2:10" x14ac:dyDescent="0.2">
      <c r="B43" t="s">
        <v>38</v>
      </c>
      <c r="C43" s="17">
        <v>550618730</v>
      </c>
      <c r="D43" s="23">
        <f t="shared" si="0"/>
        <v>1.2695903652472362E-2</v>
      </c>
      <c r="E43" s="16">
        <v>547177672.91300905</v>
      </c>
      <c r="F43" s="23">
        <f t="shared" si="1"/>
        <v>1.2616561401911631E-2</v>
      </c>
      <c r="G43" s="4">
        <f t="shared" si="2"/>
        <v>-3441057.0869909525</v>
      </c>
      <c r="H43" s="79">
        <f t="shared" si="3"/>
        <v>-6.2494370414732398E-3</v>
      </c>
      <c r="J43" s="3"/>
    </row>
    <row r="44" spans="2:10" x14ac:dyDescent="0.2">
      <c r="B44" t="s">
        <v>39</v>
      </c>
      <c r="C44" s="17">
        <v>1807465072</v>
      </c>
      <c r="D44" s="23">
        <f t="shared" si="0"/>
        <v>4.1675666226103539E-2</v>
      </c>
      <c r="E44" s="16">
        <v>1796165319.9324162</v>
      </c>
      <c r="F44" s="23">
        <f t="shared" si="1"/>
        <v>4.1415121940683274E-2</v>
      </c>
      <c r="G44" s="4">
        <f t="shared" si="2"/>
        <v>-11299752.067583799</v>
      </c>
      <c r="H44" s="79">
        <f t="shared" si="3"/>
        <v>-6.2517125462791786E-3</v>
      </c>
      <c r="J44" s="3"/>
    </row>
    <row r="45" spans="2:10" x14ac:dyDescent="0.2">
      <c r="B45" s="25" t="s">
        <v>40</v>
      </c>
      <c r="C45" s="29">
        <v>240920619</v>
      </c>
      <c r="D45" s="31">
        <f t="shared" si="0"/>
        <v>5.5550325480537184E-3</v>
      </c>
      <c r="E45" s="28">
        <v>239414784.57848346</v>
      </c>
      <c r="F45" s="31">
        <f t="shared" si="1"/>
        <v>5.5203117372811727E-3</v>
      </c>
      <c r="G45" s="32">
        <f t="shared" si="2"/>
        <v>-1505834.4215165377</v>
      </c>
      <c r="H45" s="80">
        <f t="shared" si="3"/>
        <v>-6.2503343539746497E-3</v>
      </c>
      <c r="J45" s="3"/>
    </row>
    <row r="46" spans="2:10" x14ac:dyDescent="0.2">
      <c r="B46" s="25" t="s">
        <v>41</v>
      </c>
      <c r="C46" s="29">
        <v>737667142</v>
      </c>
      <c r="D46" s="31">
        <f t="shared" si="0"/>
        <v>1.7008776585617873E-2</v>
      </c>
      <c r="E46" s="28">
        <v>733058568.60188794</v>
      </c>
      <c r="F46" s="31">
        <f t="shared" si="1"/>
        <v>1.6902514301663646E-2</v>
      </c>
      <c r="G46" s="32">
        <f t="shared" si="2"/>
        <v>-4608573.3981120586</v>
      </c>
      <c r="H46" s="80">
        <f t="shared" si="3"/>
        <v>-6.2474971917782108E-3</v>
      </c>
      <c r="J46" s="3"/>
    </row>
    <row r="47" spans="2:10" x14ac:dyDescent="0.2">
      <c r="B47" s="25" t="s">
        <v>42</v>
      </c>
      <c r="C47" s="29">
        <v>310667712</v>
      </c>
      <c r="D47" s="31">
        <f t="shared" si="0"/>
        <v>7.1632277011100445E-3</v>
      </c>
      <c r="E47" s="28">
        <v>308726110.05239993</v>
      </c>
      <c r="F47" s="31">
        <f t="shared" si="1"/>
        <v>7.1184591708819099E-3</v>
      </c>
      <c r="G47" s="32">
        <f t="shared" si="2"/>
        <v>-1941601.9476000667</v>
      </c>
      <c r="H47" s="80">
        <f t="shared" si="3"/>
        <v>-6.2497706475530572E-3</v>
      </c>
      <c r="J47" s="3"/>
    </row>
    <row r="48" spans="2:10" x14ac:dyDescent="0.2">
      <c r="B48" t="s">
        <v>43</v>
      </c>
      <c r="C48" s="17">
        <v>930899296</v>
      </c>
      <c r="D48" s="23">
        <f t="shared" si="0"/>
        <v>2.1464231287901068E-2</v>
      </c>
      <c r="E48" s="16">
        <v>925081409.18348265</v>
      </c>
      <c r="F48" s="23">
        <f t="shared" si="1"/>
        <v>2.1330085232819561E-2</v>
      </c>
      <c r="G48" s="4">
        <f t="shared" si="2"/>
        <v>-5817886.8165173531</v>
      </c>
      <c r="H48" s="79">
        <f t="shared" si="3"/>
        <v>-6.2497488627570657E-3</v>
      </c>
      <c r="J48" s="3"/>
    </row>
    <row r="49" spans="2:10" x14ac:dyDescent="0.2">
      <c r="B49" s="5" t="s">
        <v>44</v>
      </c>
      <c r="C49" s="20">
        <v>4031150868</v>
      </c>
      <c r="D49" s="24">
        <f t="shared" si="0"/>
        <v>9.2948351082623601E-2</v>
      </c>
      <c r="E49" s="19">
        <v>4270388923.9423656</v>
      </c>
      <c r="F49" s="24">
        <f t="shared" si="1"/>
        <v>9.846458789543433E-2</v>
      </c>
      <c r="G49" s="41">
        <f t="shared" si="2"/>
        <v>239238055.94236565</v>
      </c>
      <c r="H49" s="81">
        <f t="shared" si="3"/>
        <v>5.9347333745675537E-2</v>
      </c>
      <c r="J49" s="3"/>
    </row>
    <row r="50" spans="2:10" x14ac:dyDescent="0.2">
      <c r="B50" t="s">
        <v>45</v>
      </c>
      <c r="C50" s="17">
        <v>382525114</v>
      </c>
      <c r="D50" s="23">
        <f t="shared" si="0"/>
        <v>8.8200813510194379E-3</v>
      </c>
      <c r="E50" s="16">
        <v>380134533.59642828</v>
      </c>
      <c r="F50" s="23">
        <f t="shared" si="1"/>
        <v>8.7649604900250557E-3</v>
      </c>
      <c r="G50" s="4">
        <f t="shared" si="2"/>
        <v>-2390580.4035717249</v>
      </c>
      <c r="H50" s="79">
        <f t="shared" si="3"/>
        <v>-6.2494730831495812E-3</v>
      </c>
      <c r="J50" s="3"/>
    </row>
    <row r="51" spans="2:10" x14ac:dyDescent="0.2">
      <c r="B51" s="25" t="s">
        <v>46</v>
      </c>
      <c r="C51" s="29">
        <v>223577785</v>
      </c>
      <c r="D51" s="31">
        <f t="shared" si="0"/>
        <v>5.1551497661425005E-3</v>
      </c>
      <c r="E51" s="28">
        <v>222180100.17049724</v>
      </c>
      <c r="F51" s="31">
        <f t="shared" si="1"/>
        <v>5.1229226170008647E-3</v>
      </c>
      <c r="G51" s="32">
        <f t="shared" si="2"/>
        <v>-1397684.8295027614</v>
      </c>
      <c r="H51" s="80">
        <f t="shared" si="3"/>
        <v>-6.2514476986287402E-3</v>
      </c>
      <c r="J51" s="3"/>
    </row>
    <row r="52" spans="2:10" x14ac:dyDescent="0.2">
      <c r="B52" s="25" t="s">
        <v>47</v>
      </c>
      <c r="C52" s="29">
        <v>1121022241</v>
      </c>
      <c r="D52" s="31">
        <f t="shared" si="0"/>
        <v>2.5847995334293574E-2</v>
      </c>
      <c r="E52" s="28">
        <v>1114014951.615854</v>
      </c>
      <c r="F52" s="31">
        <f t="shared" si="1"/>
        <v>2.5686424602970822E-2</v>
      </c>
      <c r="G52" s="32">
        <f t="shared" si="2"/>
        <v>-7007289.3841459751</v>
      </c>
      <c r="H52" s="80">
        <f t="shared" si="3"/>
        <v>-6.2508031757649799E-3</v>
      </c>
      <c r="J52" s="3"/>
    </row>
    <row r="53" spans="2:10" x14ac:dyDescent="0.2">
      <c r="B53" s="25" t="s">
        <v>48</v>
      </c>
      <c r="C53" s="29">
        <v>746798588</v>
      </c>
      <c r="D53" s="31">
        <f t="shared" si="0"/>
        <v>1.7219325105505227E-2</v>
      </c>
      <c r="E53" s="28">
        <v>742130242.94248366</v>
      </c>
      <c r="F53" s="31">
        <f t="shared" si="1"/>
        <v>1.711168463518065E-2</v>
      </c>
      <c r="G53" s="32">
        <f t="shared" si="2"/>
        <v>-4668345.0575163364</v>
      </c>
      <c r="H53" s="80">
        <f t="shared" si="3"/>
        <v>-6.2511433906411408E-3</v>
      </c>
      <c r="J53" s="3"/>
    </row>
    <row r="54" spans="2:10" x14ac:dyDescent="0.2">
      <c r="B54" t="s">
        <v>49</v>
      </c>
      <c r="C54" s="17">
        <v>481422307</v>
      </c>
      <c r="D54" s="23">
        <f t="shared" si="0"/>
        <v>1.1100405585227678E-2</v>
      </c>
      <c r="E54" s="16">
        <v>478414088.25902861</v>
      </c>
      <c r="F54" s="23">
        <f t="shared" si="1"/>
        <v>1.1031043514487854E-2</v>
      </c>
      <c r="G54" s="4">
        <f t="shared" si="2"/>
        <v>-3008218.7409713864</v>
      </c>
      <c r="H54" s="79">
        <f t="shared" si="3"/>
        <v>-6.2486068826291142E-3</v>
      </c>
      <c r="J54" s="3"/>
    </row>
    <row r="55" spans="2:10" x14ac:dyDescent="0.2">
      <c r="B55" t="s">
        <v>50</v>
      </c>
      <c r="C55" s="17">
        <v>828885848</v>
      </c>
      <c r="D55" s="23">
        <f t="shared" si="0"/>
        <v>1.9112053934499926E-2</v>
      </c>
      <c r="E55" s="16">
        <v>823706042.50698411</v>
      </c>
      <c r="F55" s="23">
        <f t="shared" si="1"/>
        <v>1.8992620453772029E-2</v>
      </c>
      <c r="G55" s="4">
        <f t="shared" si="2"/>
        <v>-5179805.4930158854</v>
      </c>
      <c r="H55" s="79">
        <f t="shared" si="3"/>
        <v>-6.2491180245315102E-3</v>
      </c>
      <c r="J55" s="3"/>
    </row>
    <row r="56" spans="2:10" ht="17" thickBot="1" x14ac:dyDescent="0.25">
      <c r="B56" t="s">
        <v>51</v>
      </c>
      <c r="C56" s="17">
        <v>282215609</v>
      </c>
      <c r="D56" s="23">
        <f t="shared" si="0"/>
        <v>6.5071927013594551E-3</v>
      </c>
      <c r="E56" s="16">
        <v>280451900.64924777</v>
      </c>
      <c r="F56" s="23">
        <f t="shared" si="1"/>
        <v>6.466525956709831E-3</v>
      </c>
      <c r="G56" s="4">
        <f t="shared" si="2"/>
        <v>-1763708.3507522345</v>
      </c>
      <c r="H56" s="79">
        <f t="shared" si="3"/>
        <v>-6.2495067406148838E-3</v>
      </c>
      <c r="J56" s="3"/>
    </row>
    <row r="57" spans="2:10" s="5" customFormat="1" ht="17" thickBot="1" x14ac:dyDescent="0.25">
      <c r="B57" s="34" t="s">
        <v>78</v>
      </c>
      <c r="C57" s="38">
        <f>SUM(C6:C56)</f>
        <v>43369794311</v>
      </c>
      <c r="D57" s="40">
        <f t="shared" si="0"/>
        <v>1</v>
      </c>
      <c r="E57" s="37">
        <f>SUM(E6:E56)</f>
        <v>43369794310.999985</v>
      </c>
      <c r="F57" s="40">
        <f t="shared" si="1"/>
        <v>1</v>
      </c>
      <c r="G57" s="38">
        <f t="shared" si="2"/>
        <v>0</v>
      </c>
      <c r="H57" s="82">
        <f t="shared" si="3"/>
        <v>0</v>
      </c>
    </row>
  </sheetData>
  <mergeCells count="7">
    <mergeCell ref="B2:H2"/>
    <mergeCell ref="C4:D4"/>
    <mergeCell ref="C3:D3"/>
    <mergeCell ref="E3:F3"/>
    <mergeCell ref="E4:F4"/>
    <mergeCell ref="G3:H3"/>
    <mergeCell ref="G4:H4"/>
  </mergeCells>
  <phoneticPr fontId="6" type="noConversion"/>
  <pageMargins left="0.7" right="0.7" top="0.75" bottom="0.75" header="0.3" footer="0.3"/>
  <pageSetup scale="79" orientation="portrait" horizontalDpi="0" verticalDpi="0"/>
  <headerFooter>
    <oddFooter>&amp;LEno Center for Transportation&amp;RSeptember 22, 2020</oddFooter>
  </headerFooter>
  <ignoredErrors>
    <ignoredError sqref="D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Step-by-Step</vt:lpstr>
      <vt:lpstr>FY21 vs FY20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Jeff Davis</cp:lastModifiedBy>
  <cp:lastPrinted>2020-09-22T14:42:56Z</cp:lastPrinted>
  <dcterms:created xsi:type="dcterms:W3CDTF">2020-09-18T19:49:11Z</dcterms:created>
  <dcterms:modified xsi:type="dcterms:W3CDTF">2020-09-23T15:47:11Z</dcterms:modified>
</cp:coreProperties>
</file>